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LG-123\Desktop\annual report\"/>
    </mc:Choice>
  </mc:AlternateContent>
  <bookViews>
    <workbookView xWindow="0" yWindow="0" windowWidth="23040" windowHeight="9528"/>
  </bookViews>
  <sheets>
    <sheet name="Realigned OPB" sheetId="1" r:id="rId1"/>
    <sheet name="LIst of LGUs" sheetId="2" r:id="rId2"/>
    <sheet name="RPOC" sheetId="3" r:id="rId3"/>
    <sheet name="SLGP Fund Allocation" sheetId="4" r:id="rId4"/>
    <sheet name="AM 2018 targets" sheetId="5" r:id="rId5"/>
  </sheets>
  <calcPr calcId="152511"/>
</workbook>
</file>

<file path=xl/calcChain.xml><?xml version="1.0" encoding="utf-8"?>
<calcChain xmlns="http://schemas.openxmlformats.org/spreadsheetml/2006/main">
  <c r="G413" i="4" l="1"/>
  <c r="B413" i="4"/>
  <c r="G412" i="4"/>
  <c r="G411" i="4"/>
  <c r="G410" i="4"/>
  <c r="G409" i="4"/>
  <c r="G408" i="4"/>
  <c r="G407" i="4"/>
  <c r="G406" i="4"/>
  <c r="G405" i="4"/>
  <c r="G404" i="4"/>
  <c r="G403" i="4"/>
  <c r="G402" i="4"/>
  <c r="G401" i="4"/>
  <c r="G400" i="4"/>
  <c r="G399" i="4"/>
  <c r="G398" i="4"/>
  <c r="G392" i="4"/>
  <c r="G391" i="4"/>
  <c r="G390" i="4"/>
  <c r="G389" i="4"/>
  <c r="G388" i="4"/>
  <c r="G387" i="4"/>
  <c r="G386" i="4"/>
  <c r="G385" i="4"/>
  <c r="G384" i="4"/>
  <c r="G383" i="4"/>
  <c r="G382" i="4"/>
  <c r="G381" i="4"/>
  <c r="G380" i="4"/>
  <c r="G379" i="4"/>
  <c r="G378" i="4"/>
  <c r="G377" i="4"/>
  <c r="G371" i="4"/>
  <c r="B371" i="4"/>
  <c r="G370" i="4"/>
  <c r="G369" i="4"/>
  <c r="G368" i="4"/>
  <c r="G367" i="4"/>
  <c r="G366" i="4"/>
  <c r="G365" i="4"/>
  <c r="G364" i="4"/>
  <c r="G363" i="4"/>
  <c r="G362" i="4"/>
  <c r="G361" i="4"/>
  <c r="G360" i="4"/>
  <c r="G359" i="4"/>
  <c r="G358" i="4"/>
  <c r="G357" i="4"/>
  <c r="G356" i="4"/>
  <c r="E349" i="4"/>
  <c r="D349" i="4"/>
  <c r="C349" i="4"/>
  <c r="B349" i="4"/>
  <c r="G347" i="4"/>
  <c r="G346" i="4"/>
  <c r="G345" i="4"/>
  <c r="G344" i="4"/>
  <c r="G343" i="4"/>
  <c r="G342" i="4"/>
  <c r="G341" i="4"/>
  <c r="G340" i="4"/>
  <c r="G339" i="4"/>
  <c r="G338" i="4"/>
  <c r="G337" i="4"/>
  <c r="G336" i="4"/>
  <c r="G335" i="4"/>
  <c r="G334" i="4"/>
  <c r="G332" i="4"/>
  <c r="E325" i="4"/>
  <c r="D325" i="4"/>
  <c r="C325" i="4"/>
  <c r="B325" i="4"/>
  <c r="G323" i="4"/>
  <c r="G322" i="4"/>
  <c r="G321" i="4"/>
  <c r="G320" i="4"/>
  <c r="G319" i="4"/>
  <c r="G318" i="4"/>
  <c r="G317" i="4"/>
  <c r="G316" i="4"/>
  <c r="G315" i="4"/>
  <c r="G314" i="4"/>
  <c r="G313" i="4"/>
  <c r="G312" i="4"/>
  <c r="G311" i="4"/>
  <c r="G310" i="4"/>
  <c r="G308" i="4"/>
  <c r="E302" i="4"/>
  <c r="D302" i="4"/>
  <c r="C302" i="4"/>
  <c r="B302" i="4"/>
  <c r="G300" i="4"/>
  <c r="G299" i="4"/>
  <c r="G298" i="4"/>
  <c r="G297" i="4"/>
  <c r="G296" i="4"/>
  <c r="G295" i="4"/>
  <c r="G294" i="4"/>
  <c r="G293" i="4"/>
  <c r="G292" i="4"/>
  <c r="G291" i="4"/>
  <c r="G290" i="4"/>
  <c r="G289" i="4"/>
  <c r="G288" i="4"/>
  <c r="G287" i="4"/>
  <c r="G286" i="4"/>
  <c r="G285" i="4"/>
  <c r="G302" i="4" s="1"/>
  <c r="E278" i="4"/>
  <c r="B278" i="4"/>
  <c r="G273" i="4"/>
  <c r="G269" i="4"/>
  <c r="G265" i="4"/>
  <c r="E255" i="4"/>
  <c r="B255" i="4"/>
  <c r="G253" i="4"/>
  <c r="G252" i="4"/>
  <c r="G251" i="4"/>
  <c r="G250" i="4"/>
  <c r="G249" i="4"/>
  <c r="G248" i="4"/>
  <c r="G247" i="4"/>
  <c r="G246" i="4"/>
  <c r="G245" i="4"/>
  <c r="G244" i="4"/>
  <c r="G243" i="4"/>
  <c r="G242" i="4"/>
  <c r="G241" i="4"/>
  <c r="G240" i="4"/>
  <c r="G238" i="4"/>
  <c r="E231" i="4"/>
  <c r="D231" i="4"/>
  <c r="C231" i="4"/>
  <c r="B231" i="4"/>
  <c r="G229" i="4"/>
  <c r="G228" i="4"/>
  <c r="G227" i="4"/>
  <c r="G226" i="4"/>
  <c r="G225" i="4"/>
  <c r="G224" i="4"/>
  <c r="G223" i="4"/>
  <c r="G222" i="4"/>
  <c r="G221" i="4"/>
  <c r="G220" i="4"/>
  <c r="G219" i="4"/>
  <c r="G218" i="4"/>
  <c r="G217" i="4"/>
  <c r="G216" i="4"/>
  <c r="G215" i="4"/>
  <c r="G214" i="4"/>
  <c r="E208" i="4"/>
  <c r="C208" i="4"/>
  <c r="G207" i="4"/>
  <c r="G206" i="4"/>
  <c r="G205" i="4"/>
  <c r="G204" i="4"/>
  <c r="G203" i="4"/>
  <c r="G202" i="4"/>
  <c r="G201" i="4"/>
  <c r="G200" i="4"/>
  <c r="G199" i="4"/>
  <c r="G198" i="4"/>
  <c r="G197" i="4"/>
  <c r="G196" i="4"/>
  <c r="G195" i="4"/>
  <c r="G194" i="4"/>
  <c r="G193" i="4"/>
  <c r="B187" i="4"/>
  <c r="F186" i="4"/>
  <c r="E186" i="4"/>
  <c r="D186" i="4"/>
  <c r="C186" i="4"/>
  <c r="G186" i="4" s="1"/>
  <c r="F185" i="4"/>
  <c r="E185" i="4"/>
  <c r="D185" i="4"/>
  <c r="C185" i="4"/>
  <c r="G185" i="4" s="1"/>
  <c r="F184" i="4"/>
  <c r="E184" i="4"/>
  <c r="D184" i="4"/>
  <c r="C184" i="4"/>
  <c r="G184" i="4" s="1"/>
  <c r="F183" i="4"/>
  <c r="E183" i="4"/>
  <c r="D183" i="4"/>
  <c r="C183" i="4"/>
  <c r="G183" i="4" s="1"/>
  <c r="F182" i="4"/>
  <c r="E182" i="4"/>
  <c r="D182" i="4"/>
  <c r="C182" i="4"/>
  <c r="G182" i="4" s="1"/>
  <c r="F181" i="4"/>
  <c r="E181" i="4"/>
  <c r="D181" i="4"/>
  <c r="C181" i="4"/>
  <c r="G181" i="4" s="1"/>
  <c r="F180" i="4"/>
  <c r="E180" i="4"/>
  <c r="D180" i="4"/>
  <c r="C180" i="4"/>
  <c r="G180" i="4" s="1"/>
  <c r="F179" i="4"/>
  <c r="E179" i="4"/>
  <c r="D179" i="4"/>
  <c r="C179" i="4"/>
  <c r="G179" i="4" s="1"/>
  <c r="F178" i="4"/>
  <c r="E178" i="4"/>
  <c r="D178" i="4"/>
  <c r="C178" i="4"/>
  <c r="G178" i="4" s="1"/>
  <c r="F177" i="4"/>
  <c r="E177" i="4"/>
  <c r="D177" i="4"/>
  <c r="C177" i="4"/>
  <c r="G177" i="4" s="1"/>
  <c r="F176" i="4"/>
  <c r="E176" i="4"/>
  <c r="D176" i="4"/>
  <c r="C176" i="4"/>
  <c r="G176" i="4" s="1"/>
  <c r="F175" i="4"/>
  <c r="E175" i="4"/>
  <c r="D175" i="4"/>
  <c r="C175" i="4"/>
  <c r="G175" i="4" s="1"/>
  <c r="F174" i="4"/>
  <c r="E174" i="4"/>
  <c r="D174" i="4"/>
  <c r="C174" i="4"/>
  <c r="G174" i="4" s="1"/>
  <c r="F173" i="4"/>
  <c r="E173" i="4"/>
  <c r="D173" i="4"/>
  <c r="C173" i="4"/>
  <c r="G173" i="4" s="1"/>
  <c r="F172" i="4"/>
  <c r="F187" i="4" s="1"/>
  <c r="E172" i="4"/>
  <c r="E187" i="4" s="1"/>
  <c r="D172" i="4"/>
  <c r="D187" i="4" s="1"/>
  <c r="C172" i="4"/>
  <c r="C187" i="4" s="1"/>
  <c r="F166" i="4"/>
  <c r="E166" i="4"/>
  <c r="D166" i="4"/>
  <c r="B166" i="4"/>
  <c r="G165" i="4"/>
  <c r="G164" i="4"/>
  <c r="G163" i="4"/>
  <c r="G162" i="4"/>
  <c r="G161" i="4"/>
  <c r="G160" i="4"/>
  <c r="G159" i="4"/>
  <c r="G158" i="4"/>
  <c r="G157" i="4"/>
  <c r="G156" i="4"/>
  <c r="G155" i="4"/>
  <c r="G154" i="4"/>
  <c r="G153" i="4"/>
  <c r="G152" i="4"/>
  <c r="G151" i="4"/>
  <c r="C145" i="4"/>
  <c r="G145" i="4" s="1"/>
  <c r="B145" i="4"/>
  <c r="G144" i="4"/>
  <c r="G143" i="4"/>
  <c r="G142" i="4"/>
  <c r="G141" i="4"/>
  <c r="G140" i="4"/>
  <c r="G139" i="4"/>
  <c r="G138" i="4"/>
  <c r="G137" i="4"/>
  <c r="G136" i="4"/>
  <c r="G135" i="4"/>
  <c r="G134" i="4"/>
  <c r="G133" i="4"/>
  <c r="G132" i="4"/>
  <c r="G131" i="4"/>
  <c r="G130" i="4"/>
  <c r="E124" i="4"/>
  <c r="C124" i="4"/>
  <c r="G123" i="4"/>
  <c r="G122" i="4"/>
  <c r="G121" i="4"/>
  <c r="G120" i="4"/>
  <c r="G119" i="4"/>
  <c r="G118" i="4"/>
  <c r="G124" i="4" s="1"/>
  <c r="G117" i="4"/>
  <c r="G116" i="4"/>
  <c r="G115" i="4"/>
  <c r="C109" i="4"/>
  <c r="G108" i="4"/>
  <c r="G107" i="4"/>
  <c r="G106" i="4"/>
  <c r="G105" i="4"/>
  <c r="G104" i="4"/>
  <c r="G103" i="4"/>
  <c r="G102" i="4"/>
  <c r="G101" i="4"/>
  <c r="G100" i="4"/>
  <c r="G99" i="4"/>
  <c r="G98" i="4"/>
  <c r="G97" i="4"/>
  <c r="G96" i="4"/>
  <c r="G95" i="4"/>
  <c r="G94" i="4"/>
  <c r="G93" i="4"/>
  <c r="F87" i="4"/>
  <c r="E87" i="4"/>
  <c r="D87" i="4"/>
  <c r="C87" i="4"/>
  <c r="G86" i="4"/>
  <c r="G85" i="4"/>
  <c r="G84" i="4"/>
  <c r="G83" i="4"/>
  <c r="B83" i="4"/>
  <c r="G82" i="4"/>
  <c r="G81" i="4"/>
  <c r="B81" i="4"/>
  <c r="B87" i="4" s="1"/>
  <c r="G80" i="4"/>
  <c r="G79" i="4"/>
  <c r="G78" i="4"/>
  <c r="G77" i="4"/>
  <c r="G76" i="4"/>
  <c r="B76" i="4"/>
  <c r="B82" i="4" s="1"/>
  <c r="G75" i="4"/>
  <c r="B75" i="4"/>
  <c r="G74" i="4"/>
  <c r="B74" i="4"/>
  <c r="B80" i="4" s="1"/>
  <c r="B86" i="4" s="1"/>
  <c r="G73" i="4"/>
  <c r="B73" i="4"/>
  <c r="B79" i="4" s="1"/>
  <c r="B85" i="4" s="1"/>
  <c r="G72" i="4"/>
  <c r="B72" i="4"/>
  <c r="B78" i="4" s="1"/>
  <c r="B84" i="4" s="1"/>
  <c r="G71" i="4"/>
  <c r="G87" i="4" s="1"/>
  <c r="F65" i="4"/>
  <c r="E65" i="4"/>
  <c r="D65" i="4"/>
  <c r="B65" i="4"/>
  <c r="G64" i="4"/>
  <c r="G63" i="4"/>
  <c r="G62" i="4"/>
  <c r="G61" i="4"/>
  <c r="G60" i="4"/>
  <c r="G59" i="4"/>
  <c r="G58" i="4"/>
  <c r="G57" i="4"/>
  <c r="G56" i="4"/>
  <c r="G55" i="4"/>
  <c r="G54" i="4"/>
  <c r="G53" i="4"/>
  <c r="G52" i="4"/>
  <c r="G51" i="4"/>
  <c r="G50" i="4"/>
  <c r="C44" i="4"/>
  <c r="B44" i="4"/>
  <c r="G43" i="4"/>
  <c r="G42" i="4"/>
  <c r="G41" i="4"/>
  <c r="G40" i="4"/>
  <c r="G39" i="4"/>
  <c r="G38" i="4"/>
  <c r="G37" i="4"/>
  <c r="G36" i="4"/>
  <c r="G35" i="4"/>
  <c r="G34" i="4"/>
  <c r="G33" i="4"/>
  <c r="G32" i="4"/>
  <c r="G31" i="4"/>
  <c r="G30" i="4"/>
  <c r="G29" i="4"/>
  <c r="G44" i="4" s="1"/>
  <c r="B22" i="4"/>
  <c r="F23" i="3"/>
  <c r="D23" i="3"/>
  <c r="H22" i="3"/>
  <c r="H21" i="3"/>
  <c r="H20" i="3"/>
  <c r="H19" i="3"/>
  <c r="H18" i="3"/>
  <c r="H17" i="3"/>
  <c r="H16" i="3"/>
  <c r="H15" i="3"/>
  <c r="H14" i="3"/>
  <c r="H13" i="3"/>
  <c r="E12" i="3"/>
  <c r="E23" i="3" s="1"/>
  <c r="H11" i="3"/>
  <c r="G10" i="3"/>
  <c r="H10" i="3" s="1"/>
  <c r="H9" i="3"/>
  <c r="H8" i="3"/>
  <c r="H7" i="3"/>
  <c r="H6" i="3"/>
  <c r="H5" i="3"/>
  <c r="L670" i="1"/>
  <c r="U669" i="1"/>
  <c r="L669" i="1"/>
  <c r="U668" i="1"/>
  <c r="L668" i="1"/>
  <c r="U667" i="1"/>
  <c r="L667" i="1"/>
  <c r="U666" i="1"/>
  <c r="L666" i="1"/>
  <c r="U665" i="1"/>
  <c r="L665" i="1"/>
  <c r="U664" i="1"/>
  <c r="L664" i="1"/>
  <c r="U663" i="1"/>
  <c r="L663" i="1"/>
  <c r="U662" i="1"/>
  <c r="L662" i="1"/>
  <c r="U661" i="1"/>
  <c r="L661" i="1"/>
  <c r="U660" i="1"/>
  <c r="L660" i="1"/>
  <c r="U659" i="1"/>
  <c r="L659" i="1"/>
  <c r="U658" i="1"/>
  <c r="L658" i="1"/>
  <c r="U657" i="1"/>
  <c r="L657" i="1"/>
  <c r="U656" i="1"/>
  <c r="L656" i="1"/>
  <c r="U655" i="1"/>
  <c r="L655" i="1"/>
  <c r="U654" i="1"/>
  <c r="L654" i="1"/>
  <c r="U653" i="1"/>
  <c r="L653" i="1"/>
  <c r="U652" i="1"/>
  <c r="L652" i="1"/>
  <c r="U651" i="1"/>
  <c r="L651" i="1"/>
  <c r="U650" i="1"/>
  <c r="L650" i="1"/>
  <c r="U649" i="1"/>
  <c r="L649" i="1"/>
  <c r="U648" i="1"/>
  <c r="U647" i="1"/>
  <c r="L647" i="1"/>
  <c r="U646" i="1"/>
  <c r="L646" i="1"/>
  <c r="U645" i="1"/>
  <c r="U644" i="1" s="1"/>
  <c r="L645" i="1"/>
  <c r="S644" i="1"/>
  <c r="R644" i="1"/>
  <c r="Q644" i="1"/>
  <c r="O644" i="1"/>
  <c r="N644" i="1"/>
  <c r="M644" i="1"/>
  <c r="L644" i="1"/>
  <c r="U642" i="1"/>
  <c r="L642" i="1"/>
  <c r="V640" i="1"/>
  <c r="U639" i="1"/>
  <c r="L639" i="1"/>
  <c r="K639" i="1"/>
  <c r="B639" i="1"/>
  <c r="V638" i="1"/>
  <c r="U638" i="1"/>
  <c r="T638" i="1"/>
  <c r="S638" i="1"/>
  <c r="S637" i="1" s="1"/>
  <c r="R637" i="1"/>
  <c r="Q637" i="1"/>
  <c r="O637" i="1"/>
  <c r="N637" i="1"/>
  <c r="M637" i="1"/>
  <c r="U636" i="1"/>
  <c r="L636" i="1"/>
  <c r="K636" i="1"/>
  <c r="B636" i="1"/>
  <c r="U635" i="1"/>
  <c r="L635" i="1"/>
  <c r="K635" i="1"/>
  <c r="B635" i="1"/>
  <c r="U634" i="1"/>
  <c r="L634" i="1"/>
  <c r="K634" i="1"/>
  <c r="B634" i="1"/>
  <c r="L633" i="1"/>
  <c r="K633" i="1"/>
  <c r="B633" i="1"/>
  <c r="U632" i="1"/>
  <c r="L632" i="1"/>
  <c r="U631" i="1"/>
  <c r="L631" i="1"/>
  <c r="S629" i="1"/>
  <c r="R629" i="1"/>
  <c r="Q629" i="1"/>
  <c r="O629" i="1"/>
  <c r="N629" i="1"/>
  <c r="M629" i="1"/>
  <c r="U628" i="1"/>
  <c r="L628" i="1"/>
  <c r="K628" i="1"/>
  <c r="B628" i="1"/>
  <c r="U627" i="1"/>
  <c r="L627" i="1"/>
  <c r="K626" i="1"/>
  <c r="B626" i="1"/>
  <c r="U625" i="1"/>
  <c r="L625" i="1"/>
  <c r="V624" i="1"/>
  <c r="L624" i="1"/>
  <c r="K624" i="1"/>
  <c r="B624" i="1"/>
  <c r="U623" i="1"/>
  <c r="L623" i="1"/>
  <c r="K623" i="1"/>
  <c r="B623" i="1"/>
  <c r="U622" i="1"/>
  <c r="L622" i="1"/>
  <c r="K622" i="1"/>
  <c r="B622" i="1"/>
  <c r="U621" i="1"/>
  <c r="L621" i="1"/>
  <c r="K621" i="1"/>
  <c r="B621" i="1"/>
  <c r="S620" i="1"/>
  <c r="R620" i="1"/>
  <c r="Q620" i="1"/>
  <c r="O620" i="1"/>
  <c r="N620" i="1"/>
  <c r="M620" i="1"/>
  <c r="L620" i="1" s="1"/>
  <c r="U619" i="1"/>
  <c r="L619" i="1"/>
  <c r="K619" i="1"/>
  <c r="U617" i="1"/>
  <c r="L617" i="1"/>
  <c r="K617" i="1"/>
  <c r="U616" i="1"/>
  <c r="L616" i="1"/>
  <c r="U615" i="1"/>
  <c r="L615" i="1"/>
  <c r="B615" i="1"/>
  <c r="S614" i="1"/>
  <c r="R614" i="1"/>
  <c r="Q614" i="1"/>
  <c r="U614" i="1" s="1"/>
  <c r="O614" i="1"/>
  <c r="N614" i="1"/>
  <c r="M614" i="1"/>
  <c r="U611" i="1"/>
  <c r="L611" i="1"/>
  <c r="U610" i="1"/>
  <c r="U608" i="1" s="1"/>
  <c r="L610" i="1"/>
  <c r="T608" i="1"/>
  <c r="S608" i="1"/>
  <c r="R608" i="1"/>
  <c r="Q608" i="1"/>
  <c r="P608" i="1"/>
  <c r="O608" i="1"/>
  <c r="N608" i="1"/>
  <c r="M608" i="1"/>
  <c r="U606" i="1"/>
  <c r="L606" i="1"/>
  <c r="U605" i="1"/>
  <c r="L605" i="1"/>
  <c r="U604" i="1"/>
  <c r="L604" i="1"/>
  <c r="K604" i="1"/>
  <c r="U602" i="1"/>
  <c r="L602" i="1"/>
  <c r="U601" i="1"/>
  <c r="L601" i="1"/>
  <c r="U600" i="1"/>
  <c r="L600" i="1"/>
  <c r="U599" i="1"/>
  <c r="L599" i="1"/>
  <c r="S598" i="1"/>
  <c r="R598" i="1"/>
  <c r="Q598" i="1"/>
  <c r="U598" i="1" s="1"/>
  <c r="O598" i="1"/>
  <c r="L598" i="1" s="1"/>
  <c r="N598" i="1"/>
  <c r="M598" i="1"/>
  <c r="U596" i="1"/>
  <c r="L596" i="1"/>
  <c r="L594" i="1"/>
  <c r="S592" i="1"/>
  <c r="R592" i="1"/>
  <c r="Q592" i="1"/>
  <c r="O592" i="1"/>
  <c r="N592" i="1"/>
  <c r="M592" i="1"/>
  <c r="L592" i="1" s="1"/>
  <c r="U590" i="1"/>
  <c r="L590" i="1"/>
  <c r="U589" i="1"/>
  <c r="V589" i="1" s="1"/>
  <c r="L589" i="1"/>
  <c r="U588" i="1"/>
  <c r="L588" i="1"/>
  <c r="U587" i="1"/>
  <c r="L587" i="1"/>
  <c r="S586" i="1"/>
  <c r="R586" i="1"/>
  <c r="Q586" i="1"/>
  <c r="U586" i="1" s="1"/>
  <c r="O586" i="1"/>
  <c r="N586" i="1"/>
  <c r="M586" i="1"/>
  <c r="L586" i="1" s="1"/>
  <c r="U585" i="1"/>
  <c r="L585" i="1"/>
  <c r="U584" i="1"/>
  <c r="L584" i="1"/>
  <c r="K584" i="1"/>
  <c r="U583" i="1"/>
  <c r="L583" i="1"/>
  <c r="K583" i="1"/>
  <c r="K582" i="1"/>
  <c r="U581" i="1"/>
  <c r="L581" i="1"/>
  <c r="U580" i="1"/>
  <c r="L580" i="1"/>
  <c r="U578" i="1"/>
  <c r="L578" i="1"/>
  <c r="U577" i="1"/>
  <c r="L577" i="1"/>
  <c r="L576" i="1"/>
  <c r="L574" i="1"/>
  <c r="U573" i="1"/>
  <c r="L573" i="1"/>
  <c r="U571" i="1"/>
  <c r="U570" i="1"/>
  <c r="L570" i="1"/>
  <c r="U567" i="1"/>
  <c r="U566" i="1" s="1"/>
  <c r="L567" i="1"/>
  <c r="P566" i="1"/>
  <c r="P562" i="1" s="1"/>
  <c r="P14" i="1" s="1"/>
  <c r="P13" i="1" s="1"/>
  <c r="O566" i="1"/>
  <c r="O562" i="1" s="1"/>
  <c r="N566" i="1"/>
  <c r="M566" i="1"/>
  <c r="T562" i="1"/>
  <c r="R562" i="1"/>
  <c r="K559" i="1"/>
  <c r="B557" i="1"/>
  <c r="U556" i="1"/>
  <c r="L556" i="1"/>
  <c r="K549" i="1"/>
  <c r="B549" i="1"/>
  <c r="K548" i="1"/>
  <c r="B548" i="1"/>
  <c r="K547" i="1"/>
  <c r="B547" i="1"/>
  <c r="K546" i="1"/>
  <c r="B545" i="1"/>
  <c r="L542" i="1"/>
  <c r="L541" i="1"/>
  <c r="L540" i="1"/>
  <c r="R533" i="1"/>
  <c r="U533" i="1" s="1"/>
  <c r="P533" i="1"/>
  <c r="O533" i="1"/>
  <c r="N533" i="1"/>
  <c r="M533" i="1"/>
  <c r="K526" i="1"/>
  <c r="K525" i="1"/>
  <c r="L521" i="1"/>
  <c r="L520" i="1"/>
  <c r="L519" i="1"/>
  <c r="B518" i="1"/>
  <c r="K507" i="1"/>
  <c r="L503" i="1"/>
  <c r="L501" i="1"/>
  <c r="K484" i="1"/>
  <c r="U482" i="1"/>
  <c r="L482" i="1"/>
  <c r="U480" i="1"/>
  <c r="U478" i="1" s="1"/>
  <c r="L480" i="1"/>
  <c r="R478" i="1"/>
  <c r="Q478" i="1"/>
  <c r="L478" i="1"/>
  <c r="B476" i="1"/>
  <c r="K472" i="1"/>
  <c r="V462" i="1"/>
  <c r="K461" i="1"/>
  <c r="B461" i="1"/>
  <c r="K460" i="1"/>
  <c r="B460" i="1"/>
  <c r="K459" i="1"/>
  <c r="K457" i="1"/>
  <c r="K456" i="1"/>
  <c r="B456" i="1"/>
  <c r="K455" i="1"/>
  <c r="B455" i="1"/>
  <c r="K452" i="1"/>
  <c r="B452" i="1"/>
  <c r="V444" i="1"/>
  <c r="V442" i="1"/>
  <c r="P435" i="1"/>
  <c r="O435" i="1"/>
  <c r="N435" i="1"/>
  <c r="L435" i="1" s="1"/>
  <c r="L433" i="1"/>
  <c r="L430" i="1"/>
  <c r="K430" i="1"/>
  <c r="B430" i="1"/>
  <c r="U429" i="1"/>
  <c r="L429" i="1"/>
  <c r="K429" i="1"/>
  <c r="U427" i="1"/>
  <c r="L427" i="1"/>
  <c r="K427" i="1"/>
  <c r="B427" i="1"/>
  <c r="L425" i="1"/>
  <c r="S417" i="1"/>
  <c r="R417" i="1"/>
  <c r="Q417" i="1"/>
  <c r="U417" i="1" s="1"/>
  <c r="O417" i="1"/>
  <c r="N417" i="1"/>
  <c r="M417" i="1"/>
  <c r="L417" i="1"/>
  <c r="U408" i="1"/>
  <c r="L408" i="1"/>
  <c r="B398" i="1"/>
  <c r="K393" i="1"/>
  <c r="B393" i="1"/>
  <c r="K392" i="1"/>
  <c r="L389" i="1"/>
  <c r="U388" i="1"/>
  <c r="L388" i="1"/>
  <c r="B388" i="1"/>
  <c r="L387" i="1"/>
  <c r="K387" i="1"/>
  <c r="B387" i="1"/>
  <c r="K386" i="1"/>
  <c r="B386" i="1"/>
  <c r="U385" i="1"/>
  <c r="N385" i="1"/>
  <c r="L385" i="1" s="1"/>
  <c r="U384" i="1"/>
  <c r="L384" i="1"/>
  <c r="K384" i="1"/>
  <c r="B384" i="1"/>
  <c r="Q381" i="1"/>
  <c r="P381" i="1"/>
  <c r="O381" i="1"/>
  <c r="M381" i="1"/>
  <c r="K375" i="1"/>
  <c r="K374" i="1"/>
  <c r="T365" i="1"/>
  <c r="T364" i="1"/>
  <c r="K362" i="1"/>
  <c r="K361" i="1"/>
  <c r="K360" i="1"/>
  <c r="K358" i="1"/>
  <c r="B358" i="1"/>
  <c r="K357" i="1"/>
  <c r="B357" i="1"/>
  <c r="K356" i="1"/>
  <c r="B356" i="1"/>
  <c r="K354" i="1"/>
  <c r="K353" i="1"/>
  <c r="K352" i="1"/>
  <c r="B352" i="1"/>
  <c r="P348" i="1"/>
  <c r="O348" i="1"/>
  <c r="N348" i="1"/>
  <c r="M348" i="1"/>
  <c r="K346" i="1"/>
  <c r="L339" i="1"/>
  <c r="K338" i="1"/>
  <c r="K337" i="1"/>
  <c r="K336" i="1"/>
  <c r="K335" i="1"/>
  <c r="K334" i="1"/>
  <c r="B334" i="1"/>
  <c r="V333" i="1"/>
  <c r="V329" i="1"/>
  <c r="K329" i="1"/>
  <c r="L326" i="1"/>
  <c r="U322" i="1"/>
  <c r="U321" i="1"/>
  <c r="L321" i="1"/>
  <c r="S317" i="1"/>
  <c r="U317" i="1" s="1"/>
  <c r="O317" i="1"/>
  <c r="O316" i="1" s="1"/>
  <c r="N317" i="1"/>
  <c r="M317" i="1"/>
  <c r="T316" i="1"/>
  <c r="S316" i="1"/>
  <c r="R316" i="1"/>
  <c r="P316" i="1"/>
  <c r="M316" i="1"/>
  <c r="U314" i="1"/>
  <c r="L314" i="1"/>
  <c r="K313" i="1"/>
  <c r="L312" i="1"/>
  <c r="K311" i="1"/>
  <c r="K309" i="1"/>
  <c r="K308" i="1"/>
  <c r="B308" i="1"/>
  <c r="K307" i="1"/>
  <c r="B307" i="1"/>
  <c r="K304" i="1"/>
  <c r="K303" i="1"/>
  <c r="K302" i="1"/>
  <c r="K301" i="1"/>
  <c r="K300" i="1"/>
  <c r="K280" i="1"/>
  <c r="K279" i="1"/>
  <c r="K278" i="1"/>
  <c r="K276" i="1"/>
  <c r="K274" i="1"/>
  <c r="K273" i="1"/>
  <c r="K272" i="1"/>
  <c r="U269" i="1"/>
  <c r="L269" i="1"/>
  <c r="K269" i="1"/>
  <c r="B269" i="1"/>
  <c r="V268" i="1"/>
  <c r="L267" i="1"/>
  <c r="K267" i="1"/>
  <c r="B267" i="1"/>
  <c r="U265" i="1"/>
  <c r="L265" i="1"/>
  <c r="K265" i="1"/>
  <c r="U263" i="1"/>
  <c r="M263" i="1"/>
  <c r="L263" i="1"/>
  <c r="K260" i="1"/>
  <c r="S257" i="1"/>
  <c r="R257" i="1"/>
  <c r="U257" i="1" s="1"/>
  <c r="Q257" i="1"/>
  <c r="Q115" i="1" s="1"/>
  <c r="O257" i="1"/>
  <c r="N257" i="1"/>
  <c r="L257" i="1"/>
  <c r="K256" i="1"/>
  <c r="K255" i="1"/>
  <c r="K254" i="1"/>
  <c r="U251" i="1"/>
  <c r="U247" i="1" s="1"/>
  <c r="L251" i="1"/>
  <c r="K251" i="1"/>
  <c r="K249" i="1"/>
  <c r="K248" i="1"/>
  <c r="T247" i="1"/>
  <c r="T115" i="1" s="1"/>
  <c r="S247" i="1"/>
  <c r="R247" i="1"/>
  <c r="Q247" i="1"/>
  <c r="O247" i="1"/>
  <c r="O115" i="1" s="1"/>
  <c r="N247" i="1"/>
  <c r="M247" i="1"/>
  <c r="K245" i="1"/>
  <c r="K242" i="1"/>
  <c r="K241" i="1"/>
  <c r="V240" i="1"/>
  <c r="K240" i="1"/>
  <c r="R238" i="1"/>
  <c r="P238" i="1"/>
  <c r="O238" i="1"/>
  <c r="N238" i="1"/>
  <c r="M238" i="1"/>
  <c r="L238" i="1" s="1"/>
  <c r="K237" i="1"/>
  <c r="B237" i="1"/>
  <c r="K235" i="1"/>
  <c r="K233" i="1"/>
  <c r="K223" i="1"/>
  <c r="K221" i="1"/>
  <c r="K219" i="1"/>
  <c r="K211" i="1"/>
  <c r="K210" i="1"/>
  <c r="K209" i="1"/>
  <c r="B209" i="1"/>
  <c r="K208" i="1"/>
  <c r="B208" i="1"/>
  <c r="L204" i="1"/>
  <c r="K202" i="1"/>
  <c r="K198" i="1"/>
  <c r="B198" i="1"/>
  <c r="K194" i="1"/>
  <c r="B194" i="1"/>
  <c r="K192" i="1"/>
  <c r="B192" i="1"/>
  <c r="K191" i="1"/>
  <c r="B191" i="1"/>
  <c r="K187" i="1"/>
  <c r="K185" i="1"/>
  <c r="K183" i="1"/>
  <c r="K182" i="1"/>
  <c r="K181" i="1"/>
  <c r="B181" i="1"/>
  <c r="K179" i="1"/>
  <c r="B179" i="1"/>
  <c r="K175" i="1"/>
  <c r="B175" i="1"/>
  <c r="K174" i="1"/>
  <c r="B174" i="1"/>
  <c r="K173" i="1"/>
  <c r="B173" i="1"/>
  <c r="K170" i="1"/>
  <c r="B170" i="1"/>
  <c r="K169" i="1"/>
  <c r="B169" i="1"/>
  <c r="K167" i="1"/>
  <c r="B167" i="1"/>
  <c r="K164" i="1"/>
  <c r="K163" i="1"/>
  <c r="K161" i="1"/>
  <c r="K160" i="1"/>
  <c r="B160" i="1"/>
  <c r="K158" i="1"/>
  <c r="B158" i="1"/>
  <c r="K152" i="1"/>
  <c r="U151" i="1"/>
  <c r="L151" i="1"/>
  <c r="K148" i="1"/>
  <c r="B148" i="1"/>
  <c r="L147" i="1"/>
  <c r="K147" i="1"/>
  <c r="K146" i="1"/>
  <c r="K144" i="1"/>
  <c r="K143" i="1"/>
  <c r="L142" i="1"/>
  <c r="K142" i="1"/>
  <c r="U140" i="1"/>
  <c r="L140" i="1"/>
  <c r="U139" i="1"/>
  <c r="L139" i="1"/>
  <c r="L138" i="1"/>
  <c r="L137" i="1"/>
  <c r="K137" i="1"/>
  <c r="U136" i="1"/>
  <c r="L136" i="1"/>
  <c r="K136" i="1"/>
  <c r="B136" i="1"/>
  <c r="U133" i="1"/>
  <c r="L133" i="1"/>
  <c r="K133" i="1"/>
  <c r="L132" i="1"/>
  <c r="L131" i="1"/>
  <c r="U130" i="1"/>
  <c r="L130" i="1"/>
  <c r="K130" i="1"/>
  <c r="B130" i="1"/>
  <c r="L129" i="1"/>
  <c r="K127" i="1"/>
  <c r="K126" i="1"/>
  <c r="K125" i="1"/>
  <c r="B125" i="1"/>
  <c r="K124" i="1"/>
  <c r="K123" i="1"/>
  <c r="K122" i="1"/>
  <c r="K121" i="1"/>
  <c r="B121" i="1"/>
  <c r="K120" i="1"/>
  <c r="B120" i="1"/>
  <c r="K119" i="1"/>
  <c r="B119" i="1"/>
  <c r="P116" i="1"/>
  <c r="O116" i="1"/>
  <c r="N116" i="1"/>
  <c r="M116" i="1"/>
  <c r="S115" i="1"/>
  <c r="R115" i="1"/>
  <c r="R14" i="1" s="1"/>
  <c r="R13" i="1" s="1"/>
  <c r="P115" i="1"/>
  <c r="N115" i="1"/>
  <c r="K113" i="1"/>
  <c r="K112" i="1"/>
  <c r="K111" i="1"/>
  <c r="U110" i="1"/>
  <c r="L110" i="1"/>
  <c r="L103" i="1" s="1"/>
  <c r="K110" i="1"/>
  <c r="K107" i="1"/>
  <c r="K106" i="1"/>
  <c r="K105" i="1"/>
  <c r="B105" i="1"/>
  <c r="S103" i="1"/>
  <c r="U103" i="1" s="1"/>
  <c r="P103" i="1"/>
  <c r="O103" i="1"/>
  <c r="U101" i="1"/>
  <c r="L101" i="1"/>
  <c r="K101" i="1"/>
  <c r="B101" i="1"/>
  <c r="U100" i="1"/>
  <c r="L100" i="1"/>
  <c r="K100" i="1"/>
  <c r="B100" i="1"/>
  <c r="U99" i="1"/>
  <c r="L99" i="1"/>
  <c r="L93" i="1" s="1"/>
  <c r="K99" i="1"/>
  <c r="B99" i="1"/>
  <c r="U89" i="1"/>
  <c r="V89" i="1" s="1"/>
  <c r="U88" i="1"/>
  <c r="L88" i="1"/>
  <c r="K88" i="1"/>
  <c r="B88" i="1"/>
  <c r="U87" i="1"/>
  <c r="L87" i="1"/>
  <c r="K87" i="1"/>
  <c r="B87" i="1"/>
  <c r="U86" i="1"/>
  <c r="K86" i="1"/>
  <c r="B86" i="1"/>
  <c r="U85" i="1"/>
  <c r="L85" i="1"/>
  <c r="K85" i="1"/>
  <c r="B85" i="1"/>
  <c r="U84" i="1"/>
  <c r="L84" i="1"/>
  <c r="K84" i="1"/>
  <c r="B84" i="1"/>
  <c r="U83" i="1"/>
  <c r="L83" i="1"/>
  <c r="K83" i="1"/>
  <c r="B83" i="1"/>
  <c r="U82" i="1"/>
  <c r="L82" i="1"/>
  <c r="K82" i="1"/>
  <c r="B82" i="1"/>
  <c r="U81" i="1"/>
  <c r="L81" i="1"/>
  <c r="K81" i="1"/>
  <c r="B81" i="1"/>
  <c r="U80" i="1"/>
  <c r="L80" i="1"/>
  <c r="K80" i="1"/>
  <c r="B80" i="1"/>
  <c r="U79" i="1"/>
  <c r="L79" i="1"/>
  <c r="K79" i="1"/>
  <c r="B79" i="1"/>
  <c r="U78" i="1"/>
  <c r="L78" i="1"/>
  <c r="K78" i="1"/>
  <c r="U77" i="1"/>
  <c r="L77" i="1"/>
  <c r="K77" i="1"/>
  <c r="B77" i="1"/>
  <c r="U76" i="1"/>
  <c r="L76" i="1"/>
  <c r="K76" i="1"/>
  <c r="U75" i="1"/>
  <c r="L75" i="1"/>
  <c r="K75" i="1"/>
  <c r="B75" i="1"/>
  <c r="U74" i="1"/>
  <c r="L74" i="1"/>
  <c r="K74" i="1"/>
  <c r="B74" i="1"/>
  <c r="U73" i="1"/>
  <c r="L73" i="1"/>
  <c r="K73" i="1"/>
  <c r="B73" i="1"/>
  <c r="U72" i="1"/>
  <c r="L72" i="1"/>
  <c r="K72" i="1"/>
  <c r="B72" i="1"/>
  <c r="U71" i="1"/>
  <c r="L71" i="1"/>
  <c r="K71" i="1"/>
  <c r="B71" i="1"/>
  <c r="U70" i="1"/>
  <c r="L70" i="1"/>
  <c r="L68" i="1" s="1"/>
  <c r="K70" i="1"/>
  <c r="B70" i="1"/>
  <c r="T68" i="1"/>
  <c r="S68" i="1"/>
  <c r="R68" i="1"/>
  <c r="R17" i="1" s="1"/>
  <c r="Q68" i="1"/>
  <c r="Q17" i="1" s="1"/>
  <c r="P68" i="1"/>
  <c r="P17" i="1" s="1"/>
  <c r="O68" i="1"/>
  <c r="N68" i="1"/>
  <c r="M68" i="1"/>
  <c r="M17" i="1" s="1"/>
  <c r="K67" i="1"/>
  <c r="B67" i="1"/>
  <c r="K66" i="1"/>
  <c r="B66" i="1"/>
  <c r="K65" i="1"/>
  <c r="B65" i="1"/>
  <c r="K64" i="1"/>
  <c r="U62" i="1"/>
  <c r="L62" i="1"/>
  <c r="K51" i="1"/>
  <c r="K50" i="1"/>
  <c r="K49" i="1"/>
  <c r="U44" i="1"/>
  <c r="L36" i="1"/>
  <c r="B35" i="1"/>
  <c r="U34" i="1"/>
  <c r="L34" i="1"/>
  <c r="B34" i="1"/>
  <c r="U33" i="1"/>
  <c r="L33" i="1"/>
  <c r="B32" i="1"/>
  <c r="K31" i="1"/>
  <c r="B31" i="1"/>
  <c r="U20" i="1"/>
  <c r="L20" i="1"/>
  <c r="T17" i="1"/>
  <c r="S17" i="1"/>
  <c r="O17" i="1"/>
  <c r="N17" i="1"/>
  <c r="T15" i="1"/>
  <c r="S15" i="1"/>
  <c r="R15" i="1"/>
  <c r="Q15" i="1"/>
  <c r="U15" i="1" s="1"/>
  <c r="P15" i="1"/>
  <c r="O15" i="1"/>
  <c r="N15" i="1"/>
  <c r="M15" i="1"/>
  <c r="L10" i="1"/>
  <c r="U115" i="1" l="1"/>
  <c r="T14" i="1"/>
  <c r="T13" i="1" s="1"/>
  <c r="L15" i="1"/>
  <c r="U68" i="1"/>
  <c r="U17" i="1" s="1"/>
  <c r="H12" i="3"/>
  <c r="G65" i="4"/>
  <c r="G109" i="4"/>
  <c r="G166" i="4"/>
  <c r="G208" i="4"/>
  <c r="O14" i="1"/>
  <c r="O13" i="1" s="1"/>
  <c r="G325" i="4"/>
  <c r="L247" i="1"/>
  <c r="Q316" i="1"/>
  <c r="L317" i="1"/>
  <c r="L533" i="1"/>
  <c r="L566" i="1"/>
  <c r="L614" i="1"/>
  <c r="U620" i="1"/>
  <c r="L637" i="1"/>
  <c r="G231" i="4"/>
  <c r="U316" i="1"/>
  <c r="M115" i="1"/>
  <c r="L115" i="1" s="1"/>
  <c r="L116" i="1"/>
  <c r="N316" i="1"/>
  <c r="N562" i="1"/>
  <c r="U592" i="1"/>
  <c r="V592" i="1" s="1"/>
  <c r="L608" i="1"/>
  <c r="L629" i="1"/>
  <c r="U629" i="1"/>
  <c r="G255" i="4"/>
  <c r="G278" i="4"/>
  <c r="G349" i="4"/>
  <c r="U637" i="1"/>
  <c r="S562" i="1"/>
  <c r="S14" i="1" s="1"/>
  <c r="S13" i="1" s="1"/>
  <c r="H3" i="3"/>
  <c r="U562" i="1"/>
  <c r="L17" i="1"/>
  <c r="L316" i="1"/>
  <c r="N14" i="1"/>
  <c r="N13" i="1" s="1"/>
  <c r="L13" i="1" s="1"/>
  <c r="N381" i="1"/>
  <c r="L381" i="1" s="1"/>
  <c r="M562" i="1"/>
  <c r="M14" i="1" s="1"/>
  <c r="M13" i="1" s="1"/>
  <c r="Q562" i="1"/>
  <c r="Q14" i="1" s="1"/>
  <c r="G23" i="3"/>
  <c r="G24" i="3" s="1"/>
  <c r="G172" i="4"/>
  <c r="G187" i="4" s="1"/>
  <c r="L14" i="1" l="1"/>
  <c r="L562" i="1"/>
  <c r="Q13" i="1"/>
  <c r="U13" i="1" s="1"/>
  <c r="U14" i="1"/>
</calcChain>
</file>

<file path=xl/comments1.xml><?xml version="1.0" encoding="utf-8"?>
<comments xmlns="http://schemas.openxmlformats.org/spreadsheetml/2006/main">
  <authors>
    <author/>
  </authors>
  <commentList>
    <comment ref="G71" authorId="0" shapeId="0">
      <text>
        <r>
          <rPr>
            <sz val="11"/>
            <color rgb="FF000000"/>
            <rFont val="Calibri"/>
          </rPr>
          <t>to be conducted on April 12
	-LGMED DILG X</t>
        </r>
      </text>
    </comment>
    <comment ref="G72" authorId="0" shapeId="0">
      <text>
        <r>
          <rPr>
            <sz val="11"/>
            <color rgb="FF000000"/>
            <rFont val="Calibri"/>
          </rPr>
          <t>conducted April 4
	-LGMED DILG X</t>
        </r>
      </text>
    </comment>
    <comment ref="D302" authorId="0" shapeId="0">
      <text>
        <r>
          <rPr>
            <sz val="11"/>
            <color rgb="FF000000"/>
            <rFont val="Calibri"/>
          </rPr>
          <t>lenovo:
training for target provinces</t>
        </r>
      </text>
    </comment>
    <comment ref="F310" authorId="0" shapeId="0">
      <text>
        <r>
          <rPr>
            <sz val="11"/>
            <color rgb="FF000000"/>
            <rFont val="Calibri"/>
          </rPr>
          <t>egay:
CONFER THE PDMU FOR THE TARGET</t>
        </r>
      </text>
    </comment>
    <comment ref="C311" authorId="0" shapeId="0">
      <text>
        <r>
          <rPr>
            <sz val="11"/>
            <color rgb="FF000000"/>
            <rFont val="Calibri"/>
          </rPr>
          <t>lenovo:
all provinces except davocci</t>
        </r>
      </text>
    </comment>
    <comment ref="A474" authorId="0" shapeId="0">
      <text>
        <r>
          <rPr>
            <sz val="11"/>
            <color rgb="FF000000"/>
            <rFont val="Calibri"/>
          </rPr>
          <t xml:space="preserve">REFLECTED IN DILG GPB 2016…confer with focal
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A356" authorId="0" shapeId="0">
      <text>
        <r>
          <rPr>
            <sz val="11"/>
            <color rgb="FF000000"/>
            <rFont val="Calibri"/>
          </rPr>
          <t xml:space="preserve">LADD-PC5:
</t>
        </r>
      </text>
    </comment>
    <comment ref="A377" authorId="0" shapeId="0">
      <text>
        <r>
          <rPr>
            <sz val="11"/>
            <color rgb="FF000000"/>
            <rFont val="Calibri"/>
          </rPr>
          <t xml:space="preserve">LADD-PC5:
</t>
        </r>
      </text>
    </comment>
    <comment ref="A398" authorId="0" shapeId="0">
      <text>
        <r>
          <rPr>
            <sz val="11"/>
            <color rgb="FF000000"/>
            <rFont val="Calibri"/>
          </rPr>
          <t xml:space="preserve">LADD-PC5:
</t>
        </r>
      </text>
    </comment>
  </commentList>
</comments>
</file>

<file path=xl/sharedStrings.xml><?xml version="1.0" encoding="utf-8"?>
<sst xmlns="http://schemas.openxmlformats.org/spreadsheetml/2006/main" count="2571" uniqueCount="1281">
  <si>
    <t xml:space="preserve">POC Activities and targeted Funds </t>
  </si>
  <si>
    <t>Training on e-BPLS  and Automation , 3RD Quarter</t>
  </si>
  <si>
    <t>CSIS 2018 Targets</t>
  </si>
  <si>
    <t>Form 04: PS-Office-ROPB</t>
  </si>
  <si>
    <t>( 3rd-4rth Quarter)</t>
  </si>
  <si>
    <t>list of recipient LGUs in SALINTUBIG FOR 2018 Implementation</t>
  </si>
  <si>
    <t>1.  Mambajao, Camiguin</t>
  </si>
  <si>
    <t>DEPARTMENT OF THE INTERIOR AND LOCAL GOVERNMENT REGION 10</t>
  </si>
  <si>
    <t>REALIGNMENT /CATCH UP PLANS ANNUAL OPERATIONS PLAN AND BUDGET AND ACCOMPLISHMENTS</t>
  </si>
  <si>
    <t>1. Cabanglasan, Bukidnon</t>
  </si>
  <si>
    <t>2. Iligan ity</t>
  </si>
  <si>
    <t>1. Mambajao, Camiguin</t>
  </si>
  <si>
    <t>2. Dangcagan, Bukidnon</t>
  </si>
  <si>
    <t>Region 10</t>
  </si>
  <si>
    <t>3.  Mahinog, Camiguin</t>
  </si>
  <si>
    <t>Date</t>
  </si>
  <si>
    <t>2. Claveria, Misamis Oriental</t>
  </si>
  <si>
    <t>3. Talakag, Bukinon</t>
  </si>
  <si>
    <t>4. Valencia  City</t>
  </si>
  <si>
    <t>3. Alubijid, Misamis Oriental</t>
  </si>
  <si>
    <t>4. Sagay, Camiguin</t>
  </si>
  <si>
    <t>PPAs</t>
  </si>
  <si>
    <r>
      <t xml:space="preserve">5. </t>
    </r>
    <r>
      <rPr>
        <sz val="11"/>
        <rFont val="Calibri"/>
      </rPr>
      <t>Opol, Misamis Oriental</t>
    </r>
  </si>
  <si>
    <t>Participants</t>
  </si>
  <si>
    <t>Travelling</t>
  </si>
  <si>
    <t>Supplies</t>
  </si>
  <si>
    <t>Honorarium</t>
  </si>
  <si>
    <t>Training</t>
  </si>
  <si>
    <t>OFFICE/UNIT: DILG REGION X</t>
  </si>
  <si>
    <t>CY 2018</t>
  </si>
  <si>
    <t>5. Bacolod, Lanao del Norte</t>
  </si>
  <si>
    <t>6. Oroquieta City</t>
  </si>
  <si>
    <t>CURRENT MOOE ALLOTMENT : Php   26,233,000</t>
  </si>
  <si>
    <t>6. Kauswagan, Lanao del Norte</t>
  </si>
  <si>
    <t>CAPITAL OUTLAY : Php 0.00</t>
  </si>
  <si>
    <t xml:space="preserve">7. Tangub City </t>
  </si>
  <si>
    <t>7. Lala, Lanao del Norte</t>
  </si>
  <si>
    <t>8.  Lala, Lanao del Norte</t>
  </si>
  <si>
    <t xml:space="preserve"> OUTCOME/ PROGRAMS/ PROJECT ACTIVITIES/ PERFORMANCE INDICATORS</t>
  </si>
  <si>
    <t>8. Magsaysay, Lanao del Norte</t>
  </si>
  <si>
    <t>9.  Clarin, Misamis Occidental</t>
  </si>
  <si>
    <t>9. Sultan Naga, Lanao del Norte</t>
  </si>
  <si>
    <t>10. Tubod, Lanao del Norte</t>
  </si>
  <si>
    <t xml:space="preserve">List of LGUs  that are recipient of  Training in Economics and Enhancement of </t>
  </si>
  <si>
    <t>PHYSICAL</t>
  </si>
  <si>
    <t>11. Aloran, Lanao del Norte</t>
  </si>
  <si>
    <t>Feasibility Study/ 3rd Quarter</t>
  </si>
  <si>
    <t>TOTAL POC FUNDS</t>
  </si>
  <si>
    <t xml:space="preserve">CANCELLED </t>
  </si>
  <si>
    <t>12. Bonifacio, Lanao del Norte</t>
  </si>
  <si>
    <t>1. Malitbog  , Bukidnon</t>
  </si>
  <si>
    <t>8. Mambajao, Camiguin</t>
  </si>
  <si>
    <t>NO DOWNLOADED FUNDS</t>
  </si>
  <si>
    <t>13. Tudela, Lanao del Norte</t>
  </si>
  <si>
    <t>2. Kapatagan, Lanao del Norte</t>
  </si>
  <si>
    <t>3. Linamon, Lanao del Norte</t>
  </si>
  <si>
    <t>4. Linamon, Lanao del Norte</t>
  </si>
  <si>
    <t>PCF 2017 Recipients</t>
  </si>
  <si>
    <t>5. Kolambugan, Lanao del Norte</t>
  </si>
  <si>
    <t>1. Province of  Misamis Occidental</t>
  </si>
  <si>
    <t>14. Baloi, Lanao del Norte</t>
  </si>
  <si>
    <t>6. Ozamis City</t>
  </si>
  <si>
    <t>2. Province of Misamis Oriental</t>
  </si>
  <si>
    <t>15. Baroy, Lanao del Norte</t>
  </si>
  <si>
    <t>FINANCIAL REQUIREMENTS</t>
  </si>
  <si>
    <t>7. Tangub City</t>
  </si>
  <si>
    <t>3. Valencia City</t>
  </si>
  <si>
    <t>16. Kapatagan, Lanao del Norte</t>
  </si>
  <si>
    <t>4. Gingoog City</t>
  </si>
  <si>
    <t>Forum on Preventing and Countering Violent Extremism</t>
  </si>
  <si>
    <t>17. Sultan Naga Dimaporo</t>
  </si>
  <si>
    <t>RPOC 10 members</t>
  </si>
  <si>
    <t>Training on Enhanced LCCAP  on September5-7, 2018</t>
  </si>
  <si>
    <t>5. Ozamis City</t>
  </si>
  <si>
    <t>18. Kauswagan, Lanao del Norte</t>
  </si>
  <si>
    <t>1. Talakag, Bukidnon</t>
  </si>
  <si>
    <t>15. Salay, Misamis Oriental</t>
  </si>
  <si>
    <t>6. El Salvador City</t>
  </si>
  <si>
    <t>19. Kolambugan, Lanao del Norte</t>
  </si>
  <si>
    <t>2. Bacolod, Lanao del Norte\</t>
  </si>
  <si>
    <t>16. Tagoloan, Misamis Oriental</t>
  </si>
  <si>
    <t>7. Kibawe , Bukidnon</t>
  </si>
  <si>
    <t>20. Kolambugan, Lanao del Norte</t>
  </si>
  <si>
    <t>3. Baroy , Lanao del Norte</t>
  </si>
  <si>
    <t>17. Guinsiliban, Camiguin</t>
  </si>
  <si>
    <t>8. Pangantucan, Bukidnon</t>
  </si>
  <si>
    <t>21. Lala, Lanao del Norte</t>
  </si>
  <si>
    <t>4. Tubod, Lanao del Norte</t>
  </si>
  <si>
    <t>18. Mambajao, Camiguin</t>
  </si>
  <si>
    <t>9. San Fernando, Bukidnon</t>
  </si>
  <si>
    <t>22. Linamon, Lanao del Norte</t>
  </si>
  <si>
    <t>5. Jimenez, Misamis Occidental</t>
  </si>
  <si>
    <t>Attendance to the Mindanao Cluster RPOC Chair Meeting to be hosted by Region 9</t>
  </si>
  <si>
    <t>19. Sagay, Camiguin</t>
  </si>
  <si>
    <t>10. Mahinog, Camiguin</t>
  </si>
  <si>
    <t>23. Sapad, Lanao del Norte</t>
  </si>
  <si>
    <t>6. Lopez Jaena, Misamis Occidental</t>
  </si>
  <si>
    <t>REMARKS</t>
  </si>
  <si>
    <t>RD and RFP</t>
  </si>
  <si>
    <t>11. Mambajao, Camiguin</t>
  </si>
  <si>
    <t>24. Aloran, Misamis Occidental</t>
  </si>
  <si>
    <t>7. Sinacaban, Misamis Occidental</t>
  </si>
  <si>
    <t>12. Sagay, Camiguin</t>
  </si>
  <si>
    <t>25. Bonifacio, Misamis Occidental</t>
  </si>
  <si>
    <t>8. Gingoog City</t>
  </si>
  <si>
    <t>13. Bacolod, Lanao del Norte</t>
  </si>
  <si>
    <t>26. Plaridel, Misamis Occidental</t>
  </si>
  <si>
    <t>9. El Salvador City</t>
  </si>
  <si>
    <t>9. Balingoan, Misamis Oriental</t>
  </si>
  <si>
    <t xml:space="preserve">27. Tudela, Misamis Occidental </t>
  </si>
  <si>
    <t>10. Initao, Misamis Oriental</t>
  </si>
  <si>
    <t>28. Don Victorianon, Misamis Occidental</t>
  </si>
  <si>
    <t>11. Lugait, Misamis Oriental</t>
  </si>
  <si>
    <t>29. Alubijid, Misamis Oriental</t>
  </si>
  <si>
    <t>12. Medina, Misamis Oriental</t>
  </si>
  <si>
    <t>TOTAL TARGET</t>
  </si>
  <si>
    <t>30. Salay, Misamis Oriental</t>
  </si>
  <si>
    <t>13. Naawan, Misamis Oriental</t>
  </si>
  <si>
    <t>14. Opol, Misamis Oriental</t>
  </si>
  <si>
    <t xml:space="preserve">TARGET </t>
  </si>
  <si>
    <t>Contingency Plan Training</t>
  </si>
  <si>
    <t>RPOC 10 Full Council meeting</t>
  </si>
  <si>
    <t>( Pax MPDCs, MHO, MSWDO, PNP Chief , MLGOOs)</t>
  </si>
  <si>
    <t>RPOC 10 members and Guest</t>
  </si>
  <si>
    <t>Review and assessment on Regulatory Simplification for Lgus</t>
  </si>
  <si>
    <t xml:space="preserve">CBDRRM Training </t>
  </si>
  <si>
    <t xml:space="preserve">                                 ACTUAL                                                                 </t>
  </si>
  <si>
    <t>Batch 1</t>
  </si>
  <si>
    <t>Batch 2</t>
  </si>
  <si>
    <t>Ist Quarter</t>
  </si>
  <si>
    <t xml:space="preserve">3rd Quarter </t>
  </si>
  <si>
    <t>1. Kadingilan, Bukidnon</t>
  </si>
  <si>
    <t>1. Aloran, Misamis Occidental</t>
  </si>
  <si>
    <t>1. Malaybalay City</t>
  </si>
  <si>
    <t>Mahinog, Camiguin</t>
  </si>
  <si>
    <t>Batch 1- July 25-27</t>
  </si>
  <si>
    <t>2 brgys per municipality ( 5 pax per brgy)</t>
  </si>
  <si>
    <t>2. Maramag, Bukidnon</t>
  </si>
  <si>
    <t>2. Calamba, Misamis Occidental</t>
  </si>
  <si>
    <t xml:space="preserve">Provincial POC Evaluation </t>
  </si>
  <si>
    <t>2. Valencia City</t>
  </si>
  <si>
    <t>members of validation Team (9)</t>
  </si>
  <si>
    <t>Mambajao, Camiguin</t>
  </si>
  <si>
    <t>1. Maigo, Lanao del Norte</t>
  </si>
  <si>
    <t xml:space="preserve">Regional POC Evaluation </t>
  </si>
  <si>
    <t>3. Pangantucan, Bukidnon</t>
  </si>
  <si>
    <t>3. Plaridel, Misamis Occidental</t>
  </si>
  <si>
    <t>3, Don Carlos, Bukidnon</t>
  </si>
  <si>
    <t>Sagay, Camiguin</t>
  </si>
  <si>
    <t>2. Tubod, Lanao del Norte</t>
  </si>
  <si>
    <t>RPBDF/A Institutional Arrangement and Implementation Strategies</t>
  </si>
  <si>
    <t>4. Catarman, Camiguin</t>
  </si>
  <si>
    <t>RLAs for  2 days</t>
  </si>
  <si>
    <t>4. Lugait, Misamis Oriental</t>
  </si>
  <si>
    <t xml:space="preserve">4. Malitbog </t>
  </si>
  <si>
    <t>3.Munai, Lanao del Norte</t>
  </si>
  <si>
    <t>5. Sagay, Camiguin</t>
  </si>
  <si>
    <t>5. Talisayan, Misamis Oriental</t>
  </si>
  <si>
    <t>5. Manolo Fortich</t>
  </si>
  <si>
    <t>Lanao del Norte</t>
  </si>
  <si>
    <t>4. Salvador, Lanao del Norte</t>
  </si>
  <si>
    <t>6. Lala, Lanao del Norte</t>
  </si>
  <si>
    <t>6. Magsaysay, Misamis Oriental</t>
  </si>
  <si>
    <t>6. Maramag</t>
  </si>
  <si>
    <t>1. Kapatagan</t>
  </si>
  <si>
    <t>7. Linamon, Lanao del Norte</t>
  </si>
  <si>
    <t>7. Talakag</t>
  </si>
  <si>
    <t>2. Kauswagan</t>
  </si>
  <si>
    <t>Batch 2- August 1-3</t>
  </si>
  <si>
    <t>8. Kapatagan, LDN</t>
  </si>
  <si>
    <t>TARGET</t>
  </si>
  <si>
    <t>8. Impasug-ong</t>
  </si>
  <si>
    <t>3. Tubod</t>
  </si>
  <si>
    <t>1.Balingoan, Misamis Oriental</t>
  </si>
  <si>
    <t>9. Libona</t>
  </si>
  <si>
    <t>2. Initao, Misamis Oriental</t>
  </si>
  <si>
    <t>Provincial RPBDF/A presentations</t>
  </si>
  <si>
    <t>Incident Command System Training in the 2nd Quarter</t>
  </si>
  <si>
    <t xml:space="preserve">PPOC members </t>
  </si>
  <si>
    <t>8pax/LGU   in 5 Batches</t>
  </si>
  <si>
    <t>Misamis Occidental</t>
  </si>
  <si>
    <t>3. Kinoguitan, Misamis Oriental</t>
  </si>
  <si>
    <t xml:space="preserve">1. Camiguin, </t>
  </si>
  <si>
    <t>Misamis Oriental</t>
  </si>
  <si>
    <t>Impact Assessment (reproduction)</t>
  </si>
  <si>
    <t>1. Oroquieta City</t>
  </si>
  <si>
    <t>4. Naawan, Misamis Oriental</t>
  </si>
  <si>
    <t>2. Mambajao, Camiguin</t>
  </si>
  <si>
    <t>15. Villanueva, Misamis Oriental</t>
  </si>
  <si>
    <t>1. Balingasag</t>
  </si>
  <si>
    <t>2. Ozamis City</t>
  </si>
  <si>
    <t>3. Sagay, Camiguin</t>
  </si>
  <si>
    <t>2. Talisayan</t>
  </si>
  <si>
    <t>3. Tangub City</t>
  </si>
  <si>
    <t>Batch 3-August 8-10</t>
  </si>
  <si>
    <t>4. Mahinog, Camiguin</t>
  </si>
  <si>
    <t>17. Gingoog City</t>
  </si>
  <si>
    <t>3. Laguindingan</t>
  </si>
  <si>
    <t>4. Plaridel</t>
  </si>
  <si>
    <t>1. Tudela, Misamis Occidental</t>
  </si>
  <si>
    <t>5. Guinsiliban, Camiguin</t>
  </si>
  <si>
    <t>18. Valencia City</t>
  </si>
  <si>
    <t>4. Jasaan</t>
  </si>
  <si>
    <t>5. Tudela</t>
  </si>
  <si>
    <t>ACTUAL</t>
  </si>
  <si>
    <t>2. Sinacaban, Misamis Occidental</t>
  </si>
  <si>
    <t>6. Catarman, Camiguin</t>
  </si>
  <si>
    <t>19. Salvador,Lanao del Norte</t>
  </si>
  <si>
    <t>5. Kinoguitan</t>
  </si>
  <si>
    <t>Attendance to the Mindanao Cluster RPOC Chair Meeting to be hosted by Caraga</t>
  </si>
  <si>
    <t>3. Kibawe, Bukidnon</t>
  </si>
  <si>
    <t>20. Naawan, Misamis Oriental</t>
  </si>
  <si>
    <t>4. Lantapan, Bukidnon</t>
  </si>
  <si>
    <t>8. Maigo, Lanao del Norte</t>
  </si>
  <si>
    <t>21. Salay, Misamis Oriental</t>
  </si>
  <si>
    <t>7. Gingoog City</t>
  </si>
  <si>
    <t>Attendance to the POC Mid-year assessment</t>
  </si>
  <si>
    <t>9. Bacoload, Lanao del Norte</t>
  </si>
  <si>
    <t>2 pax</t>
  </si>
  <si>
    <t>22. Lopez Jaena, Misamis Occidental</t>
  </si>
  <si>
    <t>8. Balingoan</t>
  </si>
  <si>
    <t>3rd Quarter</t>
  </si>
  <si>
    <t>10. Alubijid, Lanao del Norte</t>
  </si>
  <si>
    <t>5+6+7+8</t>
  </si>
  <si>
    <t>Q1</t>
  </si>
  <si>
    <t>9. Claveria</t>
  </si>
  <si>
    <t>Q2</t>
  </si>
  <si>
    <t>Q3</t>
  </si>
  <si>
    <t>Attendance to the Mindanao Cluster RPOC Chair Meeting to be hosted by Region 11</t>
  </si>
  <si>
    <t>HAZARD AND RISK ASSESSMENT  (GIS ) Training</t>
  </si>
  <si>
    <t>Q4</t>
  </si>
  <si>
    <t>11. Opol, Misamis Oriental</t>
  </si>
  <si>
    <t>7+8+9+10</t>
  </si>
  <si>
    <t>10. Gitagum</t>
  </si>
  <si>
    <t>12. Laguindingan, Misamis Oriental</t>
  </si>
  <si>
    <t>11. Initao</t>
  </si>
  <si>
    <t>13+14+15+16</t>
  </si>
  <si>
    <t>1. Don Carlos, Bukidnon</t>
  </si>
  <si>
    <t>13. Balingasag, Misamis Oriental</t>
  </si>
  <si>
    <t>12. Lugait</t>
  </si>
  <si>
    <t>TOTAL 17+ 18+19+20+21</t>
  </si>
  <si>
    <t>2. Impasug-ong, Bukidnon</t>
  </si>
  <si>
    <t>Attendance to the Mindanao Cluster RPOC Chair Meeting to be hosted by Region 12</t>
  </si>
  <si>
    <t>14. Initao, Misamis Oriental</t>
  </si>
  <si>
    <t>13. Manticao</t>
  </si>
  <si>
    <t>3. Quezon, Bukidnon</t>
  </si>
  <si>
    <t>14. Villanueva</t>
  </si>
  <si>
    <t>4. Talakag, Bukidnon</t>
  </si>
  <si>
    <t>FUND SOURCE</t>
  </si>
  <si>
    <t>BPLS CONSTRUCTION PERMITTING AND OCCUPANCY PERMITTING PROCESS TRAINING</t>
  </si>
  <si>
    <t>4rth Quarter)</t>
  </si>
  <si>
    <t>5. Catarman, Camiguin</t>
  </si>
  <si>
    <t>1. Cagayan de Oro City</t>
  </si>
  <si>
    <t>(1)</t>
  </si>
  <si>
    <t>6. Mambajao, Camiguin</t>
  </si>
  <si>
    <t>2. Iligan City</t>
  </si>
  <si>
    <t>7. Baroy, Lanao del Norte</t>
  </si>
  <si>
    <t>3. Malaybalay City</t>
  </si>
  <si>
    <t>8. Baliangao, Misamis Occidental</t>
  </si>
  <si>
    <t>4. Valencia City</t>
  </si>
  <si>
    <t>9. Concepcion, Misamis Occidental</t>
  </si>
  <si>
    <t>5. Ginggoog City</t>
  </si>
  <si>
    <t>10. Don Victoriano, Misamis Occidental</t>
  </si>
  <si>
    <t>(2)</t>
  </si>
  <si>
    <t>11. Sinacaban, Misamis Occidental</t>
  </si>
  <si>
    <t>8. Ozamis City</t>
  </si>
  <si>
    <t>9. Oroquieta City</t>
  </si>
  <si>
    <t>1. Balingoan, Misamis Oriental</t>
  </si>
  <si>
    <t xml:space="preserve">TRAINING WORKSHOP ON THE FORMULATION OF CONTINGENCY PLAN FOR SELECTED LGUs        </t>
  </si>
  <si>
    <t>1. Damulog</t>
  </si>
  <si>
    <t>4. Laguindingan, Misamis Oriental</t>
  </si>
  <si>
    <t>2. Kitaotao</t>
  </si>
  <si>
    <t>5. Libertad, Misamis Oriental</t>
  </si>
  <si>
    <t>3. Baliangao</t>
  </si>
  <si>
    <t>6. Medina, Misamis Oriental</t>
  </si>
  <si>
    <t>7. Salay, Misamis Oriental</t>
  </si>
  <si>
    <t>5. Catarman</t>
  </si>
  <si>
    <t>8. Sugbongcogon, Misamis Oriental</t>
  </si>
  <si>
    <t>6. Sagay</t>
  </si>
  <si>
    <t>9. Tagoloan, Misamis Oriental</t>
  </si>
  <si>
    <t>(3)</t>
  </si>
  <si>
    <t>10. Talisayan, Misamis Oriental</t>
  </si>
  <si>
    <t>(4)</t>
  </si>
  <si>
    <t>(5)</t>
  </si>
  <si>
    <t>(6)</t>
  </si>
  <si>
    <t>Attendance to the POC Year-end assessment</t>
  </si>
  <si>
    <t>(7)</t>
  </si>
  <si>
    <t>(8)</t>
  </si>
  <si>
    <t>Traveling - GIZ COSERAM - related activities</t>
  </si>
  <si>
    <t>(9)</t>
  </si>
  <si>
    <t>(10)</t>
  </si>
  <si>
    <t>(11)</t>
  </si>
  <si>
    <t>Supplies - GIZ COSERAM - related activities</t>
  </si>
  <si>
    <t>(12)</t>
  </si>
  <si>
    <t>(13)</t>
  </si>
  <si>
    <t>(14)</t>
  </si>
  <si>
    <t>(15)</t>
  </si>
  <si>
    <t>TOTAL</t>
  </si>
  <si>
    <t>(16)</t>
  </si>
  <si>
    <t>(18)</t>
  </si>
  <si>
    <t>(19)</t>
  </si>
  <si>
    <t>(20)</t>
  </si>
  <si>
    <t>(21)</t>
  </si>
  <si>
    <t>(22)</t>
  </si>
  <si>
    <t xml:space="preserve">   TOTAL MOOE- SDLG</t>
  </si>
  <si>
    <t>SECOND SEMESTER   POC ACTIVITIES</t>
  </si>
  <si>
    <t>Regional Oversight Committee on Dangerous Drugs meeting</t>
  </si>
  <si>
    <t>Reg Appro</t>
  </si>
  <si>
    <t xml:space="preserve">         PROGRAMMABLE</t>
  </si>
  <si>
    <t>Travelling expenses for GIZ-COSERAM related activities</t>
  </si>
  <si>
    <t>LGMED</t>
  </si>
  <si>
    <t>Attendance to the NPOC Meeting (CO)</t>
  </si>
  <si>
    <t>RD</t>
  </si>
  <si>
    <t>Roll out on POC Performance Audit</t>
  </si>
  <si>
    <t>POC member/ POC secretariat/ MPDO</t>
  </si>
  <si>
    <t>RPOC Full Council Meeting</t>
  </si>
  <si>
    <t>RPOC 10 Members</t>
  </si>
  <si>
    <t>POC Evaluation (data gathering)</t>
  </si>
  <si>
    <t>Attendance to the 3rd RPOC Mindanao Cluster Meeting (CO)</t>
  </si>
  <si>
    <t>Attendance to the 4th RPOC Mindanao Cluster Meeting (CO)</t>
  </si>
  <si>
    <t>RFP</t>
  </si>
  <si>
    <t>-</t>
  </si>
  <si>
    <t xml:space="preserve">         MANDATORY</t>
  </si>
  <si>
    <t xml:space="preserve">  MOOE  POC</t>
  </si>
  <si>
    <t>ANNEX C - REGIONAL COVERAGE AND SUB-ALLOTMENT</t>
  </si>
  <si>
    <t>OFFICE/PROGRAM/PROJECT: SUPPORT TO LOCAL GOVERNMENT PROGRAM</t>
  </si>
  <si>
    <t>COVERAGE</t>
  </si>
  <si>
    <t>TARGET LGUs</t>
  </si>
  <si>
    <t>CAR</t>
  </si>
  <si>
    <t>I</t>
  </si>
  <si>
    <t>II</t>
  </si>
  <si>
    <t>III</t>
  </si>
  <si>
    <t>IV-A</t>
  </si>
  <si>
    <t>IV-B</t>
  </si>
  <si>
    <t>V</t>
  </si>
  <si>
    <t>VI</t>
  </si>
  <si>
    <t>VII</t>
  </si>
  <si>
    <t>VIII</t>
  </si>
  <si>
    <t>IX</t>
  </si>
  <si>
    <t>X</t>
  </si>
  <si>
    <t>XI</t>
  </si>
  <si>
    <t>XII</t>
  </si>
  <si>
    <t>XIII</t>
  </si>
  <si>
    <r>
      <t xml:space="preserve">1.a. Coaching, Mentoring and Monitoring LDC Functionality (Provincial OPMO) - Salary </t>
    </r>
    <r>
      <rPr>
        <b/>
        <sz val="11"/>
        <color rgb="FFFF0000"/>
        <rFont val="Cambria"/>
      </rPr>
      <t>(OPR)</t>
    </r>
  </si>
  <si>
    <t xml:space="preserve">TENTATIVE DATE: JAN-DEC </t>
  </si>
  <si>
    <t>DATE FOR DL: QUARTERLY</t>
  </si>
  <si>
    <t xml:space="preserve">TENTATIVE VENUE: ALL REGIONS </t>
  </si>
  <si>
    <t>REGION</t>
  </si>
  <si>
    <t>NO. OF PAX</t>
  </si>
  <si>
    <t>SUB-ALLOTMENTS AND PROPOSED EXPENDITURE ITEMS</t>
  </si>
  <si>
    <t>GENERAL SERVICES</t>
  </si>
  <si>
    <t>SUPPLIES</t>
  </si>
  <si>
    <t xml:space="preserve">TRAVEL </t>
  </si>
  <si>
    <t>COMMS</t>
  </si>
  <si>
    <t xml:space="preserve">    TOTAL CAPITAL OUTLAY</t>
  </si>
  <si>
    <t>A. INTENSIFYING THE FIGHT AGAINTS CRIMINALITY , ILLEGAL DRUGS AND VIOLENT EXTREMISM</t>
  </si>
  <si>
    <t>Local Government Support Fund - Assistance to Municipalities</t>
  </si>
  <si>
    <t>Regional Consolidation Form</t>
  </si>
  <si>
    <t>FY 2018</t>
  </si>
  <si>
    <t>Region</t>
  </si>
  <si>
    <t>#</t>
  </si>
  <si>
    <t>Province</t>
  </si>
  <si>
    <t>Municipality</t>
  </si>
  <si>
    <t>Name of Project</t>
  </si>
  <si>
    <t>Physical Targets/Outputs</t>
  </si>
  <si>
    <t>Location
 (Identify the barangay/s)</t>
  </si>
  <si>
    <t>Budget Requested
 (In Peso)</t>
  </si>
  <si>
    <t>BUKIDNON</t>
  </si>
  <si>
    <t>BAUNGON</t>
  </si>
  <si>
    <t>PROVISION OF POTABLE WATER SUPPLY</t>
  </si>
  <si>
    <t>REHABILITATION/IMPROVEMENT OF LEVEL II/LEVEL III WATER SYSTEM</t>
  </si>
  <si>
    <t>BRGY. SAN VICENTE - BRGY SALIMBALAN</t>
  </si>
  <si>
    <t>CABANGLASAN</t>
  </si>
  <si>
    <t>LOCAL ACCESS ROAD</t>
  </si>
  <si>
    <t>1. STRENGTHENING OF ANTI DRUG ABUSE COUNCILS</t>
  </si>
  <si>
    <t>LOCAL ROAD UPGRADING</t>
  </si>
  <si>
    <t>MANDAING</t>
  </si>
  <si>
    <t>DAMULOG</t>
  </si>
  <si>
    <t>AGUINALDO STREET JCT. BONIFACIO STREET TO JCT. MANLABAO STREET, POBLACION, DAMULOG</t>
  </si>
  <si>
    <t>C.M. RECTO STREET JCT. MANLABAO STREET TO SAN ISIDRO STREET</t>
  </si>
  <si>
    <t>DANGCAGAN</t>
  </si>
  <si>
    <t>MIARAY-TAGONGTONG</t>
  </si>
  <si>
    <t>KIANGGAT-SAN VICENTE</t>
  </si>
  <si>
    <t>DON CARLOS</t>
  </si>
  <si>
    <t>DON CARLOS SUR</t>
  </si>
  <si>
    <t>IMPASUG-ONG</t>
  </si>
  <si>
    <t>SITIO QUISUMBING, IMPALUTAO, IMPASUG-ONG, BUKDINON</t>
  </si>
  <si>
    <t>KADINGILAN</t>
  </si>
  <si>
    <t>BARANGAY PAY-AS</t>
  </si>
  <si>
    <t>KALILANGAN</t>
  </si>
  <si>
    <t>EXPANSION OF LEVEL II/LEVEL III WATER SYSTEM</t>
  </si>
  <si>
    <t>BARANGAY LAMPANUSAN</t>
  </si>
  <si>
    <t>KIBAWE</t>
  </si>
  <si>
    <t>JUNCTION BARANGAY OLD KIBAWE NATIONAL HIGHWAY - SITIO GRECAN, BARANGAY OLD KIBAWE</t>
  </si>
  <si>
    <t>KITAOTAO</t>
  </si>
  <si>
    <t>NEW CONSTRUCTION OF LEVEL II POTABLE WATER SUPPLY SYSTEM</t>
  </si>
  <si>
    <t>SINUDA, KITAOTAO, BUKIDNON</t>
  </si>
  <si>
    <t>LANTAPAN</t>
  </si>
  <si>
    <t>BARANGAY KAATUAN, LANTAPAN</t>
  </si>
  <si>
    <t>LIBONA</t>
  </si>
  <si>
    <t>LOCAL ROAD REHABILITATION/IMPROVEMENT</t>
  </si>
  <si>
    <t>PUROK 1, PUROK 4, POBLACION, LIBONA</t>
  </si>
  <si>
    <t>MALITBOG</t>
  </si>
  <si>
    <t>POBLACION-MINDAGAT</t>
  </si>
  <si>
    <t>MANOLO FORTICH</t>
  </si>
  <si>
    <t>UPGRADING OF WATER SYSTEM</t>
  </si>
  <si>
    <t>SANTIAGO, MANOLO FORTICH,BUKIDNON</t>
  </si>
  <si>
    <t>PROVISION OF SANITARY TOILET AND HYGIENE FACILITIES</t>
  </si>
  <si>
    <t>CONSTRUCTION OF SANITARY TOILET WITH HYGIENE FACILITIES FOR PUBLIC PLACES</t>
  </si>
  <si>
    <t>TANKULAN, MANOLO FORTICH, BUKIDNON</t>
  </si>
  <si>
    <t>KALUGMANAN, MANOLO FORTICH, BUKIDNON</t>
  </si>
  <si>
    <t>TICALA, MANOLO FORTICH, BUKIDNON</t>
  </si>
  <si>
    <t>MAMPAYAG, MANOLO FORTICH, BUKIDNON</t>
  </si>
  <si>
    <t>MARAMAG</t>
  </si>
  <si>
    <t>LOCAL BRIDGES</t>
  </si>
  <si>
    <t>LOCAL BRIDGE CONSTRUCTION</t>
  </si>
  <si>
    <t>NORTH POBLACION, MARAMAG, BUKIDNON</t>
  </si>
  <si>
    <t>PANGANTUCAN</t>
  </si>
  <si>
    <t>CONCEPCION</t>
  </si>
  <si>
    <t>NEW EDEN</t>
  </si>
  <si>
    <t>QUEZON</t>
  </si>
  <si>
    <t>POBLACION</t>
  </si>
  <si>
    <t>SAN FERNANDO</t>
  </si>
  <si>
    <t>NACABUKLAD, TUGOP, HALAPITAN AND LITTLE BAGUIO</t>
  </si>
  <si>
    <t>SUMILAO</t>
  </si>
  <si>
    <t>RO Funds</t>
  </si>
  <si>
    <t>BARANGAY LUPIAGAN</t>
  </si>
  <si>
    <t>TALAKAG</t>
  </si>
  <si>
    <t>SITIO BABALAYAN-SITIO BATANG ROAD BRGY COSINA</t>
  </si>
  <si>
    <t>CAMIGUIN</t>
  </si>
  <si>
    <t>CATARMAN</t>
  </si>
  <si>
    <t>MANDUAO, CATARMAN, CAMIGUIN</t>
  </si>
  <si>
    <t>GUINSILIBAN</t>
  </si>
  <si>
    <t>LOCAL ROAD OPENING</t>
  </si>
  <si>
    <t>NATIONAL HIGHWAY, SOUTH POBLACION TO KIWAKAT</t>
  </si>
  <si>
    <t>MAHINOG</t>
  </si>
  <si>
    <r>
      <t>1.a. Coaching, Mentoring and Monitoring LDC Functionality (Provincial OPMO) - Mob fund</t>
    </r>
    <r>
      <rPr>
        <b/>
        <sz val="11"/>
        <color rgb="FFFF0000"/>
        <rFont val="Cambria"/>
      </rPr>
      <t xml:space="preserve"> (OPR)</t>
    </r>
  </si>
  <si>
    <t>TACANGON, POBLACION</t>
  </si>
  <si>
    <t>PERFORMANCE OUTPUTS:</t>
  </si>
  <si>
    <t>BRHP, BENONI</t>
  </si>
  <si>
    <t>HUBANGON</t>
  </si>
  <si>
    <t>BENONI</t>
  </si>
  <si>
    <t>*  100%  of ADACs were revitalized</t>
  </si>
  <si>
    <t>TENTATIVE DATE: JAN-DEC</t>
  </si>
  <si>
    <t>MAMBAJAO (Capital)</t>
  </si>
  <si>
    <t>GOVERNMENT CENTER, LACAS, POBLACION, MAMBAJAO, CAMIGUIN</t>
  </si>
  <si>
    <t>TENTATIVE VENUE: ALL REGIONS</t>
  </si>
  <si>
    <t>DRR RESCUE EQUIPMENT</t>
  </si>
  <si>
    <t>DRR EQUIPMENT</t>
  </si>
  <si>
    <t>MAMBAJAO, CAMIGUIN</t>
  </si>
  <si>
    <t>SAGAY</t>
  </si>
  <si>
    <t>BRGY. MAYANA</t>
  </si>
  <si>
    <t>* 884 BADACs  are STRENGTHENED (thru orientation on Drug Clearing , CBRP and Auditing Performance of Both ADACs and BADACs, Capacity Buidling on their functionality</t>
  </si>
  <si>
    <t>BRGY. BUGANG TO BRGY. MAYANA</t>
  </si>
  <si>
    <t>SITIO KILOMOY, BRGY. BACNIT</t>
  </si>
  <si>
    <t>LANAO DEL NORTE</t>
  </si>
  <si>
    <t>BACOLOD</t>
  </si>
  <si>
    <t>COMMS -Mobile</t>
  </si>
  <si>
    <t>BABALAYA, BACOLOD, LANAO DEL NORTE</t>
  </si>
  <si>
    <t>BALOI</t>
  </si>
  <si>
    <t>BARANGAY ABAGA, BALOI, LDN</t>
  </si>
  <si>
    <t>BRGY. CORMATAN TO SIGAYAN, BALOI, LDN</t>
  </si>
  <si>
    <t>CO Managed Funds</t>
  </si>
  <si>
    <t>BAROY</t>
  </si>
  <si>
    <t>PUROK 2 &amp; 3, MALIWANAG</t>
  </si>
  <si>
    <t>* Performance of ADACs and BADACs assessed on their functionality</t>
  </si>
  <si>
    <t>KAPATAGAN</t>
  </si>
  <si>
    <t>POBLACION, KAPATAGAN, LANAO DEL NORTE</t>
  </si>
  <si>
    <t>KAUSWAGAN</t>
  </si>
  <si>
    <t>* Action on low and /or non performing ADACs/BADACs  undertaken  (to be undertaken after the orientation and auditing)</t>
  </si>
  <si>
    <t>KAWIT ORIENTAL</t>
  </si>
  <si>
    <t>* Support to the Implementation of CBRP Program ( Till now there is no guidelines for this program)</t>
  </si>
  <si>
    <t>TUGAR</t>
  </si>
  <si>
    <t>KAWIT OCCIDENTAL</t>
  </si>
  <si>
    <t>Monitoring System developed ( CO undertaking)</t>
  </si>
  <si>
    <t>BARAASON</t>
  </si>
  <si>
    <t>MUNICIPAL DRUG REHABILITATION FACILITY</t>
  </si>
  <si>
    <t>REHABILITATION/IMPROVEMENT OF EXISTING BUILDING TO A MUNICIPAL DRUG REHABILITATION FACILITY</t>
  </si>
  <si>
    <t>UPPER BAGUMBAYAN</t>
  </si>
  <si>
    <t>PERFORMANCE INDICATORS:</t>
  </si>
  <si>
    <t>KOLAMBUGAN</t>
  </si>
  <si>
    <t>INUDARAN</t>
  </si>
  <si>
    <t>LALA</t>
  </si>
  <si>
    <t>REBE, LALA, LANAO DEL NORTE</t>
  </si>
  <si>
    <t>LINAMON</t>
  </si>
  <si>
    <t xml:space="preserve">%. of PCMs with  revitalized ADACs </t>
  </si>
  <si>
    <t>BARANGAY MAG-ONG, LINAMOM, LANAO DEL NORTE</t>
  </si>
  <si>
    <t>BARANGAY BOSQUE, LINAMON, LANAO DEL NORTE</t>
  </si>
  <si>
    <t>BARANGAY ROBOCON, LINAMON, LANAO DEL NORTE</t>
  </si>
  <si>
    <t>DRRMO/POBLACION, LINAMON, LANAO DEL NORTE</t>
  </si>
  <si>
    <t>EVACUATION CENTER</t>
  </si>
  <si>
    <t>IMPROVEMENT/REHABILITATION OF EVACUATION CENTER</t>
  </si>
  <si>
    <t>POBLACION, LINAMON, LANAO DEL NORTE</t>
  </si>
  <si>
    <t>MAGSASAY</t>
  </si>
  <si>
    <t>POBLACION TO LEMONCRET</t>
  </si>
  <si>
    <t>MAIGO</t>
  </si>
  <si>
    <t>BALAGATASA</t>
  </si>
  <si>
    <t>MATUNGAO</t>
  </si>
  <si>
    <t>BRGY. BATANGAN</t>
  </si>
  <si>
    <t>MUNAI</t>
  </si>
  <si>
    <t>% of  Barangays with functional BADACs ( 80% of 2022)</t>
  </si>
  <si>
    <t>PANGGAO-TAMPARAN</t>
  </si>
  <si>
    <t>NUNUNGAN</t>
  </si>
  <si>
    <t>BARANGAY LUPITAN</t>
  </si>
  <si>
    <t>BARANGAY RABARAN</t>
  </si>
  <si>
    <t>PANTAO RAGAT</t>
  </si>
  <si>
    <t>BARANGAY CABASAGAN</t>
  </si>
  <si>
    <t>PANTAR</t>
  </si>
  <si>
    <t>LUMBA PUNOD TO SUNDIGA PUNOD</t>
  </si>
  <si>
    <t>BRGYS. CAMPONG, POBLACION AND PANTAR WEST, PANTAR, LDN</t>
  </si>
  <si>
    <t>See remarks</t>
  </si>
  <si>
    <t>BRGYS. KALANGANAN EAST TO LOWER KALANGANAN, PANTAR, LDN</t>
  </si>
  <si>
    <t>We have not yet started Monitoring the BADAC Functionality. Monitoring is at the PCM level only.</t>
  </si>
  <si>
    <r>
      <t xml:space="preserve">1.b. LDC Functionality and ADM Implementation Assessment (BLGS) - 2018 SGLG Implementation A </t>
    </r>
    <r>
      <rPr>
        <b/>
        <sz val="11"/>
        <color rgb="FFFF0000"/>
        <rFont val="Cambria"/>
      </rPr>
      <t>(COORDINATION)</t>
    </r>
  </si>
  <si>
    <t>POONA PIAGAPO</t>
  </si>
  <si>
    <t>BARANGAY NUNANG</t>
  </si>
  <si>
    <t>SALVADOR</t>
  </si>
  <si>
    <t xml:space="preserve">% of Barangays  Oriented on Drug Clearing and CBRP </t>
  </si>
  <si>
    <t>BARANGAY PADIANAN, SALVADOR, L/N</t>
  </si>
  <si>
    <t>SAPAD</t>
  </si>
  <si>
    <t>BARANGAY PANOLOON TO BARANGAY KATIPUNAN, SAPAD, LANAO DEL NORTE</t>
  </si>
  <si>
    <t>TENTATIVE DATE: APRIL</t>
  </si>
  <si>
    <t>SULTAN NAGA DIMAPORO</t>
  </si>
  <si>
    <t>DATE FOR DL: MARCH</t>
  </si>
  <si>
    <t>BARANGAYS MAMAGUM, BANGAAN, SIGAYAN, SULTAN NAGA DIMAPORO, LANAO DEL NORTE</t>
  </si>
  <si>
    <t>SULTAN NAGA DIMAPORO, LANAO DEL NORTE</t>
  </si>
  <si>
    <t>TAGOLOAN</t>
  </si>
  <si>
    <t>BRGY. KIAZAR</t>
  </si>
  <si>
    <t>TANGCAL</t>
  </si>
  <si>
    <t>BARANGAY BUBONG TO LINAO</t>
  </si>
  <si>
    <t>TUBOD</t>
  </si>
  <si>
    <t>POBLACION, TUBOD, LANAO DEL NORTE</t>
  </si>
  <si>
    <t xml:space="preserve">TENTATIVE VENUE: </t>
  </si>
  <si>
    <t>MISAMIS OCCIDENTAL</t>
  </si>
  <si>
    <t>ALORAN</t>
  </si>
  <si>
    <t>BRGY. TUBURAN</t>
  </si>
  <si>
    <t>CMF</t>
  </si>
  <si>
    <t>% of  98 PCMs oriented on the functionality of their ADACs and auditing of perfrormance</t>
  </si>
  <si>
    <t>BALIANGAO</t>
  </si>
  <si>
    <t>BRGY. MISOM - BPLS ROAD</t>
  </si>
  <si>
    <t>BONIFACIO</t>
  </si>
  <si>
    <t>BOLINSONG, BONIFACIO, MIS. OCC.</t>
  </si>
  <si>
    <t>CALAMBA</t>
  </si>
  <si>
    <t>BARANGAY LIBERTAD</t>
  </si>
  <si>
    <t>CLARIN</t>
  </si>
  <si>
    <t>SEGATIC DAKU AND CABUNGA-AN</t>
  </si>
  <si>
    <t xml:space="preserve">TRAINING </t>
  </si>
  <si>
    <t>BRGY. NEW CASUL</t>
  </si>
  <si>
    <t>DON VICTORIANO CHIONGBIAN (DON MARIANO MARCOS)</t>
  </si>
  <si>
    <t>PUROK 5, LALUD</t>
  </si>
  <si>
    <t>JIMENEZ</t>
  </si>
  <si>
    <t>BRGY. CORRALES, TARAKA, NAGA, NACIONAL, STA. CRUZ, PALILAN, AND TABO-O</t>
  </si>
  <si>
    <t>LOPEZ JAENA</t>
  </si>
  <si>
    <t>BRGY. RIZAL</t>
  </si>
  <si>
    <t>PANAON</t>
  </si>
  <si>
    <t>TRAVEL</t>
  </si>
  <si>
    <t>% of  98LGUs audited  on their  performance   (PCMs)</t>
  </si>
  <si>
    <t>BRGY. SAN ROQUE</t>
  </si>
  <si>
    <t>No. of barangays in CMs with CBRP provided with Technical assistance</t>
  </si>
  <si>
    <t>BRGY. PUNTA</t>
  </si>
  <si>
    <t>PLARIDEL</t>
  </si>
  <si>
    <t>SITIO TAGAYTAY - BARANGAY DIVISORIA</t>
  </si>
  <si>
    <t>no status</t>
  </si>
  <si>
    <t>PUROK PARPAGAYO - BRGY. LAO PROPER</t>
  </si>
  <si>
    <t>SAPANG DALAGA</t>
  </si>
  <si>
    <t>SALIMPUNO TO CAPUNDAG ROAD SECTION</t>
  </si>
  <si>
    <t>SINACABAN</t>
  </si>
  <si>
    <t>LIBERTAD ALTO</t>
  </si>
  <si>
    <t>TUDELA</t>
  </si>
  <si>
    <t>YAHONG</t>
  </si>
  <si>
    <t>MISAMIS ORIENTAL</t>
  </si>
  <si>
    <t>ALUBIJID</t>
  </si>
  <si>
    <t>BARANGAY LOGUILO</t>
  </si>
  <si>
    <t>BALINGASAG</t>
  </si>
  <si>
    <t>SITIO VENCER, BARANGAY COGON</t>
  </si>
  <si>
    <t>BALINGOAN</t>
  </si>
  <si>
    <t>REHABILITATION/IMPROVEMENT/UPGRADING OF EXISTING SANITARY TOILET AND HYGIENE FACILITIES FOR PUBLIC PLACES</t>
  </si>
  <si>
    <t>MUNICIPAL WIDE</t>
  </si>
  <si>
    <t>BINUANGAN</t>
  </si>
  <si>
    <t>BARANGAY DAMPIAS, MOSANGOT, POBLACION AND MABINI</t>
  </si>
  <si>
    <t>CLAVERIA</t>
  </si>
  <si>
    <t>SITIO IMPAKIBIL, APOSKAHOY</t>
  </si>
  <si>
    <t>GITAGUM</t>
  </si>
  <si>
    <t>2. STRENGTHENING  OF PEACE  AND ORDER COUNCILS</t>
  </si>
  <si>
    <t>PUROK 6, G.PELAEZ</t>
  </si>
  <si>
    <t>INITAO</t>
  </si>
  <si>
    <t>LOCAL BRIDGE REHABILITATION</t>
  </si>
  <si>
    <t>APAS, INITAO</t>
  </si>
  <si>
    <t>MAJOR DELIVERABLES</t>
  </si>
  <si>
    <t>JASAAN</t>
  </si>
  <si>
    <t>BARANGAY APLAYA</t>
  </si>
  <si>
    <t>KINOGUITAN</t>
  </si>
  <si>
    <t>MUNICIPAL WIDE, BARANGAY KAGUMAHAN</t>
  </si>
  <si>
    <t>BARANGAY CALUBO TO BARANGAY KITOTOK ROAD</t>
  </si>
  <si>
    <t>2.1 98 PCMs  are capacitated on their functionality</t>
  </si>
  <si>
    <t>LAGONGLONG</t>
  </si>
  <si>
    <t>SAPONG-AGONG GAMAY TABOK</t>
  </si>
  <si>
    <t>NCR</t>
  </si>
  <si>
    <t>SAPONG, TABOK</t>
  </si>
  <si>
    <t>LAGUINDINGAN</t>
  </si>
  <si>
    <t>CONSTRUCTION OF NEW EVACUATION CENTER</t>
  </si>
  <si>
    <t>BARANGAY TUBAJON</t>
  </si>
  <si>
    <t>LIBERTAD</t>
  </si>
  <si>
    <t>PUROK 10 (TAMBO), BARANGAY POBLACION</t>
  </si>
  <si>
    <t>LUGAIT</t>
  </si>
  <si>
    <t>Not implemented because there was no guidelines and money</t>
  </si>
  <si>
    <t>MAGSAYSAY (LINUGOS)</t>
  </si>
  <si>
    <t>CABUBUHAN-KAUSWAGAN</t>
  </si>
  <si>
    <t>MANTICAO</t>
  </si>
  <si>
    <t>PANIANGAN, POBLACION, PUNTA SILUM</t>
  </si>
  <si>
    <t>MEDINA</t>
  </si>
  <si>
    <t xml:space="preserve">2.2 All LPOCs audited on their performance </t>
  </si>
  <si>
    <t>P-2 TO P-3, BARANGAY ROAD, SAN JOSE</t>
  </si>
  <si>
    <t>P-6, PAHINDONG</t>
  </si>
  <si>
    <t>NAAWAN</t>
  </si>
  <si>
    <t>BARANGAY MAPULOG</t>
  </si>
  <si>
    <t>2.3  Integrated Peace and Order Information System developed ( Central Office Target)</t>
  </si>
  <si>
    <t>OPOL</t>
  </si>
  <si>
    <t>BARANGAY AWANG</t>
  </si>
  <si>
    <t>SALAY</t>
  </si>
  <si>
    <t>SITIO SALAHON, BARANGAY ALIPUATON</t>
  </si>
  <si>
    <t>MAJOR ACTIVITIES :</t>
  </si>
  <si>
    <t>SUGBONGCOGON</t>
  </si>
  <si>
    <t>BARANGAY MANGGA</t>
  </si>
  <si>
    <t>NATUMOLAN</t>
  </si>
  <si>
    <t>TALISAYAN</t>
  </si>
  <si>
    <t>BARANGAY BUGDANG</t>
  </si>
  <si>
    <t>*Roll Out on POC Performance Audit</t>
  </si>
  <si>
    <t>BARANGAY MAGKARILA</t>
  </si>
  <si>
    <t>x</t>
  </si>
  <si>
    <t>VILLANUEVA</t>
  </si>
  <si>
    <t>SITIO BANBAN TO SITIO MADRID, BARANGAY LOOC</t>
  </si>
  <si>
    <t>* Conduct of POC Evaluation ( Data Gathering)</t>
  </si>
  <si>
    <t xml:space="preserve">PERFORMANCE INDICATORS: </t>
  </si>
  <si>
    <t>nO. of POCs evaluated  on their functionality</t>
  </si>
  <si>
    <t xml:space="preserve">No guidelines and funds for this. </t>
  </si>
  <si>
    <t>No. of PCMs monitored on their functionality</t>
  </si>
  <si>
    <r>
      <t xml:space="preserve">1.b. LDC Functionality and ADM Implementation Assessment (BLGS) - 2018 SGLG Implementation B </t>
    </r>
    <r>
      <rPr>
        <b/>
        <sz val="11"/>
        <color rgb="FFFF0000"/>
        <rFont val="Cambria"/>
      </rPr>
      <t>(COORDINATION)</t>
    </r>
  </si>
  <si>
    <t>TENTATIVE DATE: JUNE</t>
  </si>
  <si>
    <t>DATE FOR DL: MAY</t>
  </si>
  <si>
    <t xml:space="preserve">No. of POCs in PCMs  audited on their performance </t>
  </si>
  <si>
    <t>3. STRENGTHENING OF PLEBs</t>
  </si>
  <si>
    <t>93 PLEBs in 93 C/Ms  provided with skills enhancement trainings and monitored through the Database System</t>
  </si>
  <si>
    <t>PLEB advocacy campaign conducted</t>
  </si>
  <si>
    <t>MAJOR  ACTIVITIES:</t>
  </si>
  <si>
    <t>1.  Attendance of Focal Persons  re: Data Base System for PLEB</t>
  </si>
  <si>
    <t>2. Roll Out Training in the Region , Provincial Operating Units</t>
  </si>
  <si>
    <t xml:space="preserve">3. Data Gathering </t>
  </si>
  <si>
    <t>4. Financial assistance to PLEBs</t>
  </si>
  <si>
    <t>Amount to be downloaded by LGA</t>
  </si>
  <si>
    <t>No. of  LGUs provided with skills enhancement  trainings and monitored through database system</t>
  </si>
  <si>
    <r>
      <t xml:space="preserve">1.b. LDC Functionality and ADM Implementation Assessment (BLGS) - 2018 SGLG Field Validation </t>
    </r>
    <r>
      <rPr>
        <b/>
        <sz val="11"/>
        <color rgb="FFFF0000"/>
        <rFont val="Cambria"/>
      </rPr>
      <t>(COORDINATION)</t>
    </r>
  </si>
  <si>
    <t>TENTATIVE DATE: SEPTEMBER</t>
  </si>
  <si>
    <t>DATE FOR DL: AUGUST</t>
  </si>
  <si>
    <t>No. of PLEB Members Provided with financial assistance with per diem</t>
  </si>
  <si>
    <t xml:space="preserve"> No. of  CMs where PLEB Members are provided with GSIS insurance  ( List of eligible PLEB Members sent to Manila</t>
  </si>
  <si>
    <t>IVB</t>
  </si>
  <si>
    <t>No. of CMs monitored in PLEB Functionality</t>
  </si>
  <si>
    <t>Provision of Secretariat Services to the Peace and Order Councils</t>
  </si>
  <si>
    <r>
      <t xml:space="preserve">1.d. Support to Regional Teams - Regional Salary </t>
    </r>
    <r>
      <rPr>
        <b/>
        <sz val="11"/>
        <color rgb="FFFF0000"/>
        <rFont val="Cambria"/>
      </rPr>
      <t>(OPR)</t>
    </r>
  </si>
  <si>
    <r>
      <t>TENTATIVE VENUE: REGIONAL</t>
    </r>
    <r>
      <rPr>
        <b/>
        <sz val="11"/>
        <color rgb="FFFF0000"/>
        <rFont val="Cambria"/>
      </rPr>
      <t xml:space="preserve"> </t>
    </r>
  </si>
  <si>
    <t>POC Funds</t>
  </si>
  <si>
    <t>Activities:</t>
  </si>
  <si>
    <t>1. Forum on Preventing and Countering Violent Extremism</t>
  </si>
  <si>
    <t>2. Attendance to the Mindanao Cluster RPOC Chair Meeting to be hosted by Region 9</t>
  </si>
  <si>
    <t>PDs/CDs were included</t>
  </si>
  <si>
    <t>3. RPOC 10 Full Council meeting</t>
  </si>
  <si>
    <r>
      <t xml:space="preserve">1.d. Support to Regional Teams - Regional Mob fund </t>
    </r>
    <r>
      <rPr>
        <b/>
        <sz val="11"/>
        <color rgb="FFFF0000"/>
        <rFont val="Cambria"/>
      </rPr>
      <t>(OPR)</t>
    </r>
  </si>
  <si>
    <t xml:space="preserve">4. Provincial POC Evaluation </t>
  </si>
  <si>
    <t>waiting guidelines fromCO</t>
  </si>
  <si>
    <t xml:space="preserve">5. Regional POC Evaluation </t>
  </si>
  <si>
    <r>
      <t>TENTATIVE VENUE: REGIONAL</t>
    </r>
    <r>
      <rPr>
        <b/>
        <sz val="11"/>
        <color rgb="FFFF0000"/>
        <rFont val="Cambria"/>
      </rPr>
      <t xml:space="preserve"> </t>
    </r>
  </si>
  <si>
    <t>6. Regional Oversight Committee on Dangerous Drugs Meeting</t>
  </si>
  <si>
    <t>7. Attendance to the NPOC Meeting (CO)</t>
  </si>
  <si>
    <t>8. RPBDF/A Institutional Arrangement and Implementation Strategies</t>
  </si>
  <si>
    <t>2nd qtr</t>
  </si>
  <si>
    <t>9. Provincial RPBDF/A presentations</t>
  </si>
  <si>
    <r>
      <t>1.d. Support to Regional Teams -Regional &amp; Provincial SLGP Coordination Team Meetings</t>
    </r>
    <r>
      <rPr>
        <b/>
        <sz val="11"/>
        <color rgb="FFFF0000"/>
        <rFont val="Cambria"/>
      </rPr>
      <t xml:space="preserve"> (OPR)</t>
    </r>
  </si>
  <si>
    <t>10. Impact Assessment (reproduction)</t>
  </si>
  <si>
    <r>
      <t>TENTATIVE VENUE: REGIONAL</t>
    </r>
    <r>
      <rPr>
        <b/>
        <sz val="11"/>
        <color rgb="FFFF0000"/>
        <rFont val="Cambria"/>
      </rPr>
      <t xml:space="preserve"> </t>
    </r>
  </si>
  <si>
    <t>on going - data gathering</t>
  </si>
  <si>
    <t>11.Attendance to the Mindanao Cluster RPOC Chair Meeting to be hosted by Caraga</t>
  </si>
  <si>
    <t>NO. OF PAX (Regional &amp; Provincial counterparts + 1 PMO</t>
  </si>
  <si>
    <t>none</t>
  </si>
  <si>
    <t>12. RPOC 10 Full Council meeting</t>
  </si>
  <si>
    <t>13. Attendance to the POC Mid-year assessment</t>
  </si>
  <si>
    <t>14. Attendance to the Mindanao Cluster RPOC Chair Meeting to be hosted by Region 11</t>
  </si>
  <si>
    <t>Attendance to the Mindanao Cluster RPOC Chair Meeting to be hosted by Region 12/ Conference/Directives of CO</t>
  </si>
  <si>
    <t xml:space="preserve"> Mandatory</t>
  </si>
  <si>
    <t xml:space="preserve">     POC (Salary of Contractual)</t>
  </si>
  <si>
    <t xml:space="preserve">     Communication </t>
  </si>
  <si>
    <t xml:space="preserve"> ENHANCED COMPREHENSIVE LOCAL INTEGRATION PROGRAM (CLIP)</t>
  </si>
  <si>
    <t>MAJOR DELIVERABLE:</t>
  </si>
  <si>
    <t>Financial assistance provided to Former Rebels</t>
  </si>
  <si>
    <t>PERFORMANCE INDICATOR</t>
  </si>
  <si>
    <t>No. of  FRs provided with financial assistance</t>
  </si>
  <si>
    <t>*  Bukidnon</t>
  </si>
  <si>
    <t>* Misamis Occidental</t>
  </si>
  <si>
    <t>* Misamis Oriental</t>
  </si>
  <si>
    <t>t</t>
  </si>
  <si>
    <t>National Advocacy for Prevention of Drugs , Criminality, Corruption and Violent Extremism</t>
  </si>
  <si>
    <r>
      <t xml:space="preserve">1.e. Citizen Monitoring </t>
    </r>
    <r>
      <rPr>
        <b/>
        <sz val="11"/>
        <color rgb="FFFF0000"/>
        <rFont val="Cambria"/>
      </rPr>
      <t>(OPR)</t>
    </r>
  </si>
  <si>
    <t>TENTATIVE DATE: MAY</t>
  </si>
  <si>
    <t>DATE FOR DL: APRIL</t>
  </si>
  <si>
    <r>
      <t>TENTATIVE VENUE: REGIONAL</t>
    </r>
    <r>
      <rPr>
        <b/>
        <sz val="11"/>
        <color rgb="FFFF0000"/>
        <rFont val="Cambria"/>
      </rPr>
      <t xml:space="preserve"> </t>
    </r>
  </si>
  <si>
    <t xml:space="preserve">NO. OF PAX </t>
  </si>
  <si>
    <t>1. Advocacy activities and training to LGUs on Anti llegal Drugs, Criminality, corruption and violent extremism conducted</t>
  </si>
  <si>
    <t xml:space="preserve">2. At least 90% of Barangays and 82% of PCMs are complying eith the Full Disclosure Policy ( Anti- corruption </t>
  </si>
  <si>
    <t>3. LGU compliant with pertinent laws and Policies  ( e. g procurement law, CSC policiees on Absenteesism , adherence to SALN and ARTA</t>
  </si>
  <si>
    <t>No. of PCMs fully complying the full Disclosure Program with 82% compliance rate</t>
  </si>
  <si>
    <t>The monitoring  data is not based on FDP Portal. It is only.  based on conspicous places</t>
  </si>
  <si>
    <t>2.1.a. COACHING ON CDP AND LDIP REVIEW TOOL FOR CONCERNED LGU FUNCTIONARIES IN PILOT PROVINCES</t>
  </si>
  <si>
    <t>No. of Barangays fully complying to Full Disclosure Program with 90% compliance rate out 2022 brgys</t>
  </si>
  <si>
    <t>TENTATIVE DATE: February</t>
  </si>
  <si>
    <t>Monitoring  is partial deadline for the closing in portal is January 30, 2019</t>
  </si>
  <si>
    <t>TENTATIVE VENUE: On site</t>
  </si>
  <si>
    <t xml:space="preserve">No. of PCMs monitored in the compliance of Procurement , CSC policies, Absenteeism, Adherence to E-SALN, ARTA and Anti Graft and Corrupt Practices Act </t>
  </si>
  <si>
    <t xml:space="preserve">No. of cases submitted to CO  ( re: factfinding and case build up versus erring and  non complying legal officials conducted </t>
  </si>
  <si>
    <t>Conduct of  training on handling of complaints to fieldmen</t>
  </si>
  <si>
    <t>114pax</t>
  </si>
  <si>
    <t>117 pax</t>
  </si>
  <si>
    <t>117PAX</t>
  </si>
  <si>
    <t>PROVIDING FOR THE NEEDS OF THE POOR AND MARGINALIZED</t>
  </si>
  <si>
    <t>TRAINING</t>
  </si>
  <si>
    <t>I*</t>
  </si>
  <si>
    <t>CALABARZON</t>
  </si>
  <si>
    <t>MIMAROPA</t>
  </si>
  <si>
    <t>VII*</t>
  </si>
  <si>
    <t>IX*</t>
  </si>
  <si>
    <t>ARMM</t>
  </si>
  <si>
    <t>*Tentative pilot regions. May be subjected to changes.</t>
  </si>
  <si>
    <t>Support to Local Governance Program- Assistance to  Municipalities (National PMO)</t>
  </si>
  <si>
    <t>2.1.b. REFINEMENT OF POLICY ON CDP AND LDIP REVIEW</t>
  </si>
  <si>
    <t>TENTATIVE DATE: March</t>
  </si>
  <si>
    <t>TENTATIVE VENUE: Metro Manila</t>
  </si>
  <si>
    <t xml:space="preserve"> Funds Available at RO</t>
  </si>
  <si>
    <t>A. Provision of Technical Assistance to 84 Municipalities ( under AM Project)</t>
  </si>
  <si>
    <t>Guidelines and Funding is present</t>
  </si>
  <si>
    <t>B. 84 Municipalities have functional LDCs with minimum requirements from LGC</t>
  </si>
  <si>
    <t>C. 84 Municipalities have approved LDIP aligned with the PDP in the third quarter for 2019</t>
  </si>
  <si>
    <t>D. 84 muicipalities have project list submitted to DILG for CY 2019</t>
  </si>
  <si>
    <r>
      <t xml:space="preserve">F. Monitored status/implementation of BuB Projects  from FY2013 to FY2017 </t>
    </r>
    <r>
      <rPr>
        <b/>
        <sz val="10"/>
        <color rgb="FF000000"/>
        <rFont val="Calibri"/>
      </rPr>
      <t>[PMO &amp; RO] Tagets subject to changes as contained in MEMO dated April 16, 2018 issued by USEC Panadero</t>
    </r>
  </si>
  <si>
    <t>FY  2013 Projects   ( 100% completion rate)</t>
  </si>
  <si>
    <t>2.2.a CONSULTATION WORKSHOPS ON THE FINALIZATION OF POLICY ON SDG LOCALIZATION AND RESULTS MATRICES</t>
  </si>
  <si>
    <t>TENTATIVE DATE: May</t>
  </si>
  <si>
    <t>FY 2014 Projects ( 100% completion rate)</t>
  </si>
  <si>
    <t xml:space="preserve">5 projects were cancelled </t>
  </si>
  <si>
    <t>FY 2015 Projects ( 100% completion rate)</t>
  </si>
  <si>
    <t>5 projects under ongoing and 12 projects at the procurement stage</t>
  </si>
  <si>
    <t xml:space="preserve">      -  FY 2016  Projects ( Completion rate)</t>
  </si>
  <si>
    <t>III*</t>
  </si>
  <si>
    <t>222 projects completed with 69 projects under ongoing stage</t>
  </si>
  <si>
    <t>VI*</t>
  </si>
  <si>
    <t>ACTIVITIES UNDER SUPPORT TO LOCAL GOVERNANCE PROGRAM</t>
  </si>
  <si>
    <t>X*</t>
  </si>
  <si>
    <t>1. Conduct of Citizen Monitoring  ( no. of pax)</t>
  </si>
  <si>
    <t>pls see remarks</t>
  </si>
  <si>
    <t>Activity is linked with cSIS and activity was conducted</t>
  </si>
  <si>
    <t>2. Conduct of Monthly  Regional and Provincial Program Coordination Team Building</t>
  </si>
  <si>
    <t>*Initially identified regions to be invited in the activity. Subject to changes.</t>
  </si>
  <si>
    <t>2.2.b.REGIONAL ORIENTATION WORKSHOP</t>
  </si>
  <si>
    <t>TENTATIVE DATE: May-June</t>
  </si>
  <si>
    <t>3. Training on ADM Portal  ( Regional ) (per pax)</t>
  </si>
  <si>
    <t>no funds</t>
  </si>
  <si>
    <t>cMF</t>
  </si>
  <si>
    <t>Centrally managed program</t>
  </si>
  <si>
    <t>4. Training on ADM Portal  ( Provincial Roll Out) (per pax)</t>
  </si>
  <si>
    <t xml:space="preserve">5. Coaching, mentoring and monitoring LDC Functionality     </t>
  </si>
  <si>
    <t>2.2.b.REGIONAL VALIDATION WORKSHOP</t>
  </si>
  <si>
    <t xml:space="preserve">* Salary of  personnel who will coach  (Provincial OPMO) </t>
  </si>
  <si>
    <t xml:space="preserve">                 * Mobilization fund</t>
  </si>
  <si>
    <t>6. Support to Regional/Prov'l Teams ( ie salary, travel, training etc)</t>
  </si>
  <si>
    <t xml:space="preserve">7. Orientation to Mayors for LGSF  AM List Revision </t>
  </si>
  <si>
    <t>336pax</t>
  </si>
  <si>
    <t xml:space="preserve">336 pax </t>
  </si>
  <si>
    <t>8. LDIP Reorientation for Non Compliant LGUs</t>
  </si>
  <si>
    <t>76 pax</t>
  </si>
  <si>
    <t>76 pax for 2 days</t>
  </si>
  <si>
    <t>76pax</t>
  </si>
  <si>
    <t>9. Coaching on CDP and LDIP  Review Tool for LGU Functionaries in Pilot Provinces</t>
  </si>
  <si>
    <t>51pax</t>
  </si>
  <si>
    <t>51 pax</t>
  </si>
  <si>
    <t>50 pax</t>
  </si>
  <si>
    <t>50pax</t>
  </si>
  <si>
    <t>2.2.b.PROVINCIAL VALIDATION WORKSHOP</t>
  </si>
  <si>
    <t xml:space="preserve">10. Orientation Workshop for DILG Focal Persons on the CDP Review Guide </t>
  </si>
  <si>
    <t>97 pax</t>
  </si>
  <si>
    <t>110 pax</t>
  </si>
  <si>
    <t>110pax</t>
  </si>
  <si>
    <t>11. LOCALIZATION OF THE PDP/SDG Indicators and Result Matrices for LGUs</t>
  </si>
  <si>
    <t xml:space="preserve">11.1Regional Orientation Workshop Conducted </t>
  </si>
  <si>
    <t>20pax</t>
  </si>
  <si>
    <t>No funding yet has been downloaded for the activities</t>
  </si>
  <si>
    <t>11.2Regional  Validation Workshop Conducted</t>
  </si>
  <si>
    <t>26pax</t>
  </si>
  <si>
    <t>11.3 Provincial Validation conducted</t>
  </si>
  <si>
    <t>277 pax</t>
  </si>
  <si>
    <t>277pax</t>
  </si>
  <si>
    <t>12 Orientation  on Formulation of CDP and LDIP</t>
  </si>
  <si>
    <t>No. of Municipalities with CLUP and LDIP</t>
  </si>
  <si>
    <t>13. Consultation Legislative Forum on Project Development and Participatory Governance (all provinces)</t>
  </si>
  <si>
    <t>14. Consultation Workshop on the Finalization of Policy on SDG Localization and Result Matrices</t>
  </si>
  <si>
    <t xml:space="preserve"> Provision of TA for CBMS</t>
  </si>
  <si>
    <t xml:space="preserve">* No of  C/Ms Provided Technical Assistance </t>
  </si>
  <si>
    <r>
      <t xml:space="preserve">4.b. Training on ADM Portal - NATIONAL ORIENTATION </t>
    </r>
    <r>
      <rPr>
        <b/>
        <sz val="11"/>
        <color rgb="FFFF0000"/>
        <rFont val="Cambria"/>
      </rPr>
      <t>(ATTENDANCE)</t>
    </r>
  </si>
  <si>
    <t xml:space="preserve">No.of C/Ms monitored </t>
  </si>
  <si>
    <t>TENTATIVE DATE:  MAY</t>
  </si>
  <si>
    <t>BUB-  2013-2014</t>
  </si>
  <si>
    <t>TENTATIVE VENUE: MANILA</t>
  </si>
  <si>
    <t>FY 2014</t>
  </si>
  <si>
    <t>KEY PERFORMANCE INDICATORS</t>
  </si>
  <si>
    <t xml:space="preserve">% of Completion Rate (No.of completed projects/Total no. of projects  </t>
  </si>
  <si>
    <t xml:space="preserve"> - No. of subprojects under ongoing stage</t>
  </si>
  <si>
    <t>Subrojects</t>
  </si>
  <si>
    <t xml:space="preserve"> - No. of subprojects completed </t>
  </si>
  <si>
    <t>Subprojects</t>
  </si>
  <si>
    <t>Municipalities</t>
  </si>
  <si>
    <t>BUB FY 2015</t>
  </si>
  <si>
    <t>% of Completion Rate (No.of completed projects/Total no. of projects</t>
  </si>
  <si>
    <r>
      <t xml:space="preserve">4.b. Training on ADM Portal - REGIONAL TOT </t>
    </r>
    <r>
      <rPr>
        <b/>
        <sz val="11"/>
        <color rgb="FFFF0000"/>
        <rFont val="Cambria"/>
      </rPr>
      <t>(COORDINATION)</t>
    </r>
  </si>
  <si>
    <t>TENTATIVE DATE:  JUNE</t>
  </si>
  <si>
    <t>135 projects completed out of 153</t>
  </si>
  <si>
    <t>TENTATIVE VENUE: REGIONS</t>
  </si>
  <si>
    <t xml:space="preserve">           Municipalities</t>
  </si>
  <si>
    <t xml:space="preserve"> - No. of subprojects completed</t>
  </si>
  <si>
    <t>No. of Projects not yet started  ( Recommended for cancellation if  no actions from LGUs)</t>
  </si>
  <si>
    <r>
      <t>4.b. Training on ADM Portal - Training Roll-Out by Cluster</t>
    </r>
    <r>
      <rPr>
        <b/>
        <sz val="11"/>
        <color rgb="FFFF0000"/>
        <rFont val="Cambria"/>
      </rPr>
      <t xml:space="preserve"> (OPR)</t>
    </r>
  </si>
  <si>
    <t>3 projects were cancelled</t>
  </si>
  <si>
    <t>TENTATIVE DATE:  JULY</t>
  </si>
  <si>
    <t>BUB  FY 2016 and LGSF</t>
  </si>
  <si>
    <t>DATE FOR DL: JUNE</t>
  </si>
  <si>
    <t xml:space="preserve">% of Completion Rate (No.of completed project/Total no. of projects </t>
  </si>
  <si>
    <t xml:space="preserve"> - No. of subprojects under ongoing stage </t>
  </si>
  <si>
    <t>Cities</t>
  </si>
  <si>
    <t>BUB  Funded CY 2016</t>
  </si>
  <si>
    <t>COmpletion Rate for CY 2016</t>
  </si>
  <si>
    <t>FY 2017</t>
  </si>
  <si>
    <t>ADMWater/ EVAC/LAR   / OTHERS</t>
  </si>
  <si>
    <t>% of Delivery rate (No.of completed projects+Total no. of on going projects/ Total no. of projects</t>
  </si>
  <si>
    <t xml:space="preserve"> - No. of subprojects  under ongoing Stage</t>
  </si>
  <si>
    <t>AM FOR CY 2018 ( LGSF )</t>
  </si>
  <si>
    <t>1. 80% of 2018 subprojects with funds released by end of the year</t>
  </si>
  <si>
    <t>MAIN ACTIVITIES:</t>
  </si>
  <si>
    <t>A. Technical Assistance to recipient  LGUs</t>
  </si>
  <si>
    <t>No. of  subprojects  completed</t>
  </si>
  <si>
    <t>B. Release of Financial subsidy to qualified LGUs with 80% compliance rate</t>
  </si>
  <si>
    <t>downloading of money is directly to LGUs</t>
  </si>
  <si>
    <t>SALINTUBIG (LGSF)</t>
  </si>
  <si>
    <t>1. The Regional WATSAN Hubs strenthened and provided technical assistance</t>
  </si>
  <si>
    <t>2. Completed Projects:</t>
  </si>
  <si>
    <t>CY 2014 Projects - 100% completion rate by end of Year</t>
  </si>
  <si>
    <t>12 out of 13 completed projects</t>
  </si>
  <si>
    <t>CY 2015 projects - 100% by end of the year</t>
  </si>
  <si>
    <t>41 out of 62 total of Projects</t>
  </si>
  <si>
    <t>CY 2016 projects - 100% by end of 4th Quarter</t>
  </si>
  <si>
    <t>22 projects completed out of 41</t>
  </si>
  <si>
    <t>CY 2017 Projects 100% completed by 4th Quarter</t>
  </si>
  <si>
    <t>3 projects completed out of 13</t>
  </si>
  <si>
    <t>3.Capacity Development Activities Conducted:</t>
  </si>
  <si>
    <t>* Program Orientation on SALINTUBIG and IWASH Governance</t>
  </si>
  <si>
    <t xml:space="preserve">* Ring Fencing of LGUs Books of Accounts on Water and Strategic Business Planning </t>
  </si>
  <si>
    <t xml:space="preserve">* Operation and Maintenance for LGU Managed Water Supply Facility </t>
  </si>
  <si>
    <t xml:space="preserve">* LGUs Performance Bench Marking and Tariff Setting </t>
  </si>
  <si>
    <t xml:space="preserve">* Water Safety Plan Preparation </t>
  </si>
  <si>
    <t>FY  2018  SALINTUBIG  ( LGSF) 10% completion rate</t>
  </si>
  <si>
    <t>A. Technical Assistance to recipient  LGUs ( 13 LGUs for 20 subprojects)</t>
  </si>
  <si>
    <t>B. Release of Financial subsidy to qualified LGUs</t>
  </si>
  <si>
    <t>C. Monitor the Progress of the projects with  10% completion rate</t>
  </si>
  <si>
    <t>d. Capacity development activities conducted for recipient LGUs</t>
  </si>
  <si>
    <t xml:space="preserve">* Program Orientation on SALINTUBIG and IWASH Governance </t>
  </si>
  <si>
    <t>* Ring Fencing of LGUs Books of Accounts on Water and Strategic Business Planning</t>
  </si>
  <si>
    <t xml:space="preserve">* Operation and Maintenance of LGUs </t>
  </si>
  <si>
    <t xml:space="preserve">* Managed Water Supply Facility </t>
  </si>
  <si>
    <t>* LGU Performance Bench Marking and Tariff Setting</t>
  </si>
  <si>
    <t>PERFORMANCE INDICATORS</t>
  </si>
  <si>
    <t>No of LGUs provided technical assistance</t>
  </si>
  <si>
    <t>No, of sub projects at the ongoing stage</t>
  </si>
  <si>
    <t>Total Financial Subsidy</t>
  </si>
  <si>
    <t>Total No. of Subrojects</t>
  </si>
  <si>
    <t>Child Friendly Local Governance Audit</t>
  </si>
  <si>
    <t>1. Conduct of Coordinative meeting among members of the regional audit team</t>
  </si>
  <si>
    <t>2. Conduct of assessment and validation (table assessment)</t>
  </si>
  <si>
    <t>3. Endorsement of Regional Passers to CWC</t>
  </si>
  <si>
    <t>PERFORMANCE INDICATOR:</t>
  </si>
  <si>
    <t>no. of CFLGA forms reviewed and validated submitted/endorsed by provincial and city audit teams</t>
  </si>
  <si>
    <t xml:space="preserve">Monitoring the functionality of LCPC , Establishment of Barangay VAW Desk, VAW Cases and Issuance of BPO, Creation of LCAT VAWC </t>
  </si>
  <si>
    <t>*No of  Barangays monitored on  BCPC functionality</t>
  </si>
  <si>
    <t>* No  of PCMs monitored on LCPC Functionality</t>
  </si>
  <si>
    <t>* No. barangays monitored in the establishment of  VAW Desk</t>
  </si>
  <si>
    <t>2022 with 98% compliance rate</t>
  </si>
  <si>
    <t>RO funds</t>
  </si>
  <si>
    <t xml:space="preserve">No .of P/C/Ms monitored  on LCAT VAWC </t>
  </si>
  <si>
    <t>* Province</t>
  </si>
  <si>
    <t>* Cities</t>
  </si>
  <si>
    <t>*Municipalities</t>
  </si>
  <si>
    <t xml:space="preserve"> Institutionalizing Gender Responsive Local Governance</t>
  </si>
  <si>
    <t xml:space="preserve">1. Capacity Building on the Preparation of GAD Plan and Budget for Program Officers and Cluster Officers </t>
  </si>
  <si>
    <t xml:space="preserve">2.  Review of LGU GAD Plan and Budget </t>
  </si>
  <si>
    <t>* No of DILG PDs/CDs/ Program officers and Cluster Officers and MLGOOs provided TA on JMC 2016-1 (Magna Carta Law of Women ,gender analysis tools, and other GAD Related Laws</t>
  </si>
  <si>
    <t>109pax</t>
  </si>
  <si>
    <t>*  No of Reviewed LGU GAD Plan and Budget  (2018)</t>
  </si>
  <si>
    <t xml:space="preserve">3. Monitoring of LGU Compliance to Magna Carta of Women </t>
  </si>
  <si>
    <t xml:space="preserve">4. Orientation on the Implementation of RH Law </t>
  </si>
  <si>
    <t xml:space="preserve">   </t>
  </si>
  <si>
    <t>5. Attendance to GAD Trng calls by CO</t>
  </si>
  <si>
    <t>ro Funds</t>
  </si>
  <si>
    <t xml:space="preserve"> No. of  P/C/Ms Monitored   on GAD Code</t>
  </si>
  <si>
    <t xml:space="preserve">  No. of P/C/Ms  monitored in the submission of GAD Plan CY 2018</t>
  </si>
  <si>
    <t xml:space="preserve">No. of P/ C/Ms monitored  in the  organization /reorganization of   GAD Focal Point System </t>
  </si>
  <si>
    <t>No of P/C/Ms  monitored on  GAD Database</t>
  </si>
  <si>
    <t>No. of Barangays monitored re: organized VAW Desks</t>
  </si>
  <si>
    <t xml:space="preserve">No .of P/C/Ms with LCAT VAWC </t>
  </si>
  <si>
    <t>2. Support to Conditional Matching Grant to Provinces (SCMGP) for Road Repair, Rehabilitation and Improvement (formerly KALSADA)</t>
  </si>
  <si>
    <t>PERFORMANCE OUTPUT:</t>
  </si>
  <si>
    <t>1. At least 80% of the Provinces have achieved their 2018 Governance Reform</t>
  </si>
  <si>
    <t>2. 5 Provinces have approved Provincial Governance Reform Roadmap  and provided with Capacity Development Capacities</t>
  </si>
  <si>
    <t>3. 5 Provinces (covered in 2017 ) endorsed to DBM for fund release and monitored on the following:</t>
  </si>
  <si>
    <t>* Procurement activities</t>
  </si>
  <si>
    <t>* Implementation of CMPG  projects</t>
  </si>
  <si>
    <t>* Maintenance of completed projects</t>
  </si>
  <si>
    <t>* Assessed its performance on the implementation of CMPG projects</t>
  </si>
  <si>
    <t>* 5 Provinces have approved Provincial Reform Roadmap for FY 2018-2022) and provided with capacity development activities</t>
  </si>
  <si>
    <r>
      <t>ü  </t>
    </r>
    <r>
      <rPr>
        <i/>
        <sz val="10"/>
        <color rgb="FF000000"/>
        <rFont val="Calibri"/>
      </rPr>
      <t>Transport and Traffic Survey and Analysis</t>
    </r>
  </si>
  <si>
    <t>ü  Developing Modules on Revenue Generation based on LRMP</t>
  </si>
  <si>
    <t>ü  Development of Customized Procurement Manual</t>
  </si>
  <si>
    <t>ü  PEO Consultative Conference</t>
  </si>
  <si>
    <t>ü  Road Asset Management and Anti-Graft and Corruption Practices</t>
  </si>
  <si>
    <t>ü  RBIS Orientation</t>
  </si>
  <si>
    <t>4. 5 Provinces documented regarding their achievement of governance reform targets</t>
  </si>
  <si>
    <t>Activities :</t>
  </si>
  <si>
    <t>1. Preparation and Submission of progress report on governance program</t>
  </si>
  <si>
    <t>2. Provision of TA in PGRR Preparation (FY 2018-2022)</t>
  </si>
  <si>
    <t xml:space="preserve">3. Provision of CAPDEV, Mentoring, Coaching and TA on governance reforms in LRM and PFM  </t>
  </si>
  <si>
    <t>4. Monitor the achievement of PLGUs in  the FY 2018 Governance Reform Targets</t>
  </si>
  <si>
    <t>5.  Conduct of Regional 2017 CMGP Implementation Review</t>
  </si>
  <si>
    <t xml:space="preserve">* No. of Progress Report made and submitted to CO  </t>
  </si>
  <si>
    <t>* No. of Provinces provided  TA in the crafting of PGRR (FY 2018-20122)</t>
  </si>
  <si>
    <t>*No. of LGUs provided Capacity Development , Mentored and coached on governance reforms in LRM and PFM</t>
  </si>
  <si>
    <t>No. of provinces provided technical assistance</t>
  </si>
  <si>
    <t xml:space="preserve">Total Allocation of Provinces </t>
  </si>
  <si>
    <t>Total No. proposed projects</t>
  </si>
  <si>
    <t>Total Sub Alloted Funds</t>
  </si>
  <si>
    <t>PUSHING FOR TRANSPARENCY , ACCOUNTABILITY AND EFFECTIVENESS OF LGUs</t>
  </si>
  <si>
    <t>Total Funding</t>
  </si>
  <si>
    <t>Seal of Good Local Governance/LGPMS</t>
  </si>
  <si>
    <t>PERRFORMANCE OUTPUT:</t>
  </si>
  <si>
    <t>Cont Appro</t>
  </si>
  <si>
    <t>All Qualified LGUs confered with the SGLG</t>
  </si>
  <si>
    <t>ACTIVITIES:</t>
  </si>
  <si>
    <t>*LCD Functionality and ADM Implementtation Assessment</t>
  </si>
  <si>
    <t>* Orientations (National &amp; Regional) Conducted  to field officers</t>
  </si>
  <si>
    <t>* Data Gathering/ Assessment conducted  and report submitted to Central Office ( from PCMBs)</t>
  </si>
  <si>
    <t>*. Regional Calibration ( Regional and Provincial) report submitted to CO</t>
  </si>
  <si>
    <t>* conducted and prepared validation  report to CO</t>
  </si>
  <si>
    <t>* SGLG Award conferement</t>
  </si>
  <si>
    <t xml:space="preserve"> - %/No. of PCMs assessed for CY 2018 SGLG
(See Remarks Column)</t>
  </si>
  <si>
    <t xml:space="preserve">            Provinces</t>
  </si>
  <si>
    <t xml:space="preserve">            Cities</t>
  </si>
  <si>
    <t xml:space="preserve">No of LGUs validated </t>
  </si>
  <si>
    <t>10 emerged as winners</t>
  </si>
  <si>
    <t>No. of LGUs awarded the Incentive of SGLG</t>
  </si>
  <si>
    <t>BARANGAY SGLG  ( Money realigned to FDP)</t>
  </si>
  <si>
    <t>1. Advocacy activities conducted</t>
  </si>
  <si>
    <t>2, Assessment and Validation Report completed and submitted to CO</t>
  </si>
  <si>
    <t xml:space="preserve">3. Conferement </t>
  </si>
  <si>
    <t xml:space="preserve">No. of  Barangays assessed </t>
  </si>
  <si>
    <t>Performance Challenge Fund</t>
  </si>
  <si>
    <t>BLGD</t>
  </si>
  <si>
    <t>1. 100% of qualified LGUs provided with PCF Incentive Grant</t>
  </si>
  <si>
    <t xml:space="preserve">2. Physical Target of  the following projects: </t>
  </si>
  <si>
    <t>2010- 2015-   100% COMPLETION RATE</t>
  </si>
  <si>
    <t>CY 2016-  100% COMPLETION RATE</t>
  </si>
  <si>
    <t>15 projects completed out of 26 projects</t>
  </si>
  <si>
    <t>CY 2017=  100% delivery rate</t>
  </si>
  <si>
    <t>1 completed project out of 28 projects</t>
  </si>
  <si>
    <t xml:space="preserve"> - No. of PCF supported projects completed</t>
  </si>
  <si>
    <t>FY 2015 Projects</t>
  </si>
  <si>
    <t>FY 2016 Projects</t>
  </si>
  <si>
    <t>FY 2017 Projects</t>
  </si>
  <si>
    <t xml:space="preserve"> - No. of ongoing PCF supported projects </t>
  </si>
  <si>
    <t>Fy 2015Projects</t>
  </si>
  <si>
    <t>1. Validation of completed projects</t>
  </si>
  <si>
    <t>Funds will be downloaded by BLGS</t>
  </si>
  <si>
    <t>2. Development and Printing of PCF Compendium per region</t>
  </si>
  <si>
    <t xml:space="preserve"> Cont appro</t>
  </si>
  <si>
    <t>3. PCF 2017 Operational Policy Regional Roll Out</t>
  </si>
  <si>
    <t xml:space="preserve"> Cont appro Not yet utilized</t>
  </si>
  <si>
    <t>4. Assessed  and approved  2018 projects</t>
  </si>
  <si>
    <t>5. Provision of financial subsidies released to CY 2018  recipients</t>
  </si>
  <si>
    <t>all qualified P/C/Ms</t>
  </si>
  <si>
    <t xml:space="preserve"> - No. of PCMs provided TA  (2018)</t>
  </si>
  <si>
    <t xml:space="preserve">   on preparation of project proposals</t>
  </si>
  <si>
    <t>RO</t>
  </si>
  <si>
    <t xml:space="preserve">   and on complying with admin reqts</t>
  </si>
  <si>
    <t>CSO-People’s Participation Partnership  Program</t>
  </si>
  <si>
    <t>BLGS</t>
  </si>
  <si>
    <t>Amount for cSIS Activities will be  provided by BLGS</t>
  </si>
  <si>
    <t>CY 2018 Targets</t>
  </si>
  <si>
    <t>PERFORMANCE OUTPUTS</t>
  </si>
  <si>
    <t>1. 2 Local Resource Institutes trained on the 2018 CSIS Implementation</t>
  </si>
  <si>
    <t xml:space="preserve">2. Facilitated  conduct of  CSIS </t>
  </si>
  <si>
    <t>3. CSIS Report Submitted</t>
  </si>
  <si>
    <t>4. Utilization Conference Conducted</t>
  </si>
  <si>
    <t>5.   Facilitated Submission of CPAP report  of recipient Municipalities to  BLGS ( CY 2017) None for CY 2018 yet</t>
  </si>
  <si>
    <t xml:space="preserve">8. Attendance to CSIS National Forum </t>
  </si>
  <si>
    <t xml:space="preserve"> - No. of Cities/ Municipalities  that submitted their  Citizen-Driven Priority Action Plan CPAP</t>
  </si>
  <si>
    <t xml:space="preserve"> - No. of Municipalities that conducted CS Survey</t>
  </si>
  <si>
    <t xml:space="preserve"> - No. of Municipalities with reports on Citizen Satisfaction</t>
  </si>
  <si>
    <t xml:space="preserve"> - No. of Cities/Muncipalities conducted utilization</t>
  </si>
  <si>
    <t>Conducted Utilization Conference for third Qtr</t>
  </si>
  <si>
    <t xml:space="preserve">   Conference</t>
  </si>
  <si>
    <t>1. Iligan City</t>
  </si>
  <si>
    <t>NEO</t>
  </si>
  <si>
    <t>1. Coaching of LGUs ( demand driven)</t>
  </si>
  <si>
    <t>1. No of LGUs coached/ technical assistance</t>
  </si>
  <si>
    <t>BNEO and SK Training</t>
  </si>
  <si>
    <t xml:space="preserve">Activities: </t>
  </si>
  <si>
    <t>1.  Provided Trainng assistance  for Barangay Officials and Newly elected SK Officials</t>
  </si>
  <si>
    <t xml:space="preserve">2.  Spearhead  Voters Education Program </t>
  </si>
  <si>
    <t xml:space="preserve">3. Facilitated  in the conduct of   SK Federation Election </t>
  </si>
  <si>
    <t>4. Conduct of Voters Education Activity</t>
  </si>
  <si>
    <t>* No of barangays provided training assistance</t>
  </si>
  <si>
    <t>Lupong Tagapamaya Incentives Awards</t>
  </si>
  <si>
    <t xml:space="preserve">plus BLGS </t>
  </si>
  <si>
    <t>1. All Lupong Tagapamayapa in all barangays assessed amd validated in four awards category</t>
  </si>
  <si>
    <t>2. Regional and National awardees recognized and provided with cash incentives</t>
  </si>
  <si>
    <t>Money  for cash incentives downloaded to provinces</t>
  </si>
  <si>
    <t>1.  Assessment and Validation in 4 awards category.</t>
  </si>
  <si>
    <t>2. Determination  and onsite validation  of Lupon National Finalist</t>
  </si>
  <si>
    <t>3. Conferement of  Regional Awards (prizes etc)</t>
  </si>
  <si>
    <t>4.  LTIA RAT meetings for documentation</t>
  </si>
  <si>
    <t xml:space="preserve"> PERFORMANCE INDICATORS:</t>
  </si>
  <si>
    <t>- No. of  lupons assessed</t>
  </si>
  <si>
    <t xml:space="preserve">  assessed and evaluated (CY 2018) Including meetings of Team</t>
  </si>
  <si>
    <t>* No of Meetings conducted  ( Regional Assessment Team)</t>
  </si>
  <si>
    <t xml:space="preserve">* No of outstanding lupons awarded </t>
  </si>
  <si>
    <t>Regional Awarding Ceremony was conducted last October 10, 2018 at the Rosario Pavillion, Limketkai , Cagayan de Oro City</t>
  </si>
  <si>
    <t>Katarungang Pambarangay</t>
  </si>
  <si>
    <t>* Submission of KP Annual Compliance Report</t>
  </si>
  <si>
    <t>BARANGAY GOVERNANCE PERFORMANCE  MANAGEMENT SYSTEM (BGPMS) (money realigned to Year end)</t>
  </si>
  <si>
    <t>11 Data Gathering  and Validation</t>
  </si>
  <si>
    <t>2.Preparation of Monitoring Report</t>
  </si>
  <si>
    <t>3. SBGR Workshop</t>
  </si>
  <si>
    <t xml:space="preserve"> - No of Barangays monitored in the submission of SBGR</t>
  </si>
  <si>
    <t xml:space="preserve">    (optional)</t>
  </si>
  <si>
    <t xml:space="preserve"> </t>
  </si>
  <si>
    <t xml:space="preserve"> Policy Audit Compliance Tracking System</t>
  </si>
  <si>
    <t xml:space="preserve"> Monitoring of 6 Policy Areas (Anti Rabies, LCASSP) Solid Waste,  ABKD, CCTV) and other issuance every quarter (14 policy areas)</t>
  </si>
  <si>
    <t>( Monitoring done quarterly)</t>
  </si>
  <si>
    <t>* No of  P/C/Ms monitored</t>
  </si>
  <si>
    <t xml:space="preserve"> Discharge of LG Admin Guidance Services</t>
  </si>
  <si>
    <t>*Staff Assistance to SILG  and other VIPs</t>
  </si>
  <si>
    <t>* No of Clients facilitated on the following:</t>
  </si>
  <si>
    <t>*  Authority to Travel Abroad
(Please see Remarks Column)</t>
  </si>
  <si>
    <t xml:space="preserve"> ( orientation on foreign travel) - 
Done last year, no longer target for CY 2018</t>
  </si>
  <si>
    <t>*  Authority to purchase equipment/vehicle</t>
  </si>
  <si>
    <t>* Terminal claims and Brgy Officals Death Benefit  Claims ( funded)</t>
  </si>
  <si>
    <t>*  LGU utilization of intelligence/confidential funds</t>
  </si>
  <si>
    <t>* LGU utilization of 20% development fund</t>
  </si>
  <si>
    <t>*  Legal Research /Services</t>
  </si>
  <si>
    <t>* No of Legal Queries acted</t>
  </si>
  <si>
    <t>* Eligibility of LG Officials</t>
  </si>
  <si>
    <t xml:space="preserve"> Development and Maintenance of LGU Databases</t>
  </si>
  <si>
    <t>updated quarterly</t>
  </si>
  <si>
    <t>updated</t>
  </si>
  <si>
    <t xml:space="preserve">1. Elected LGU officials </t>
  </si>
  <si>
    <t>2.  Masterlist of IPMRs</t>
  </si>
  <si>
    <t>OTHER PPAa</t>
  </si>
  <si>
    <t>Professionals Squatters</t>
  </si>
  <si>
    <t>No. of compliance report submitted re: LGU with w/ created Local Cmmtt. Against Syndicates and Professionals Squatters (LCASSPS)</t>
  </si>
  <si>
    <t>Last Friday of January of the ensuing year</t>
  </si>
  <si>
    <t>Persons with disability</t>
  </si>
  <si>
    <t xml:space="preserve">No. of compliance report submitted re: LGU compliance for the establishment of the Persons w/ Disability Affairs Office (PDAO) </t>
  </si>
  <si>
    <t>every last week of June</t>
  </si>
  <si>
    <t>Juvenile Justice and Welfare Act</t>
  </si>
  <si>
    <t xml:space="preserve">No. of consolidated report re LGU compliance on JJWA  </t>
  </si>
  <si>
    <t>every May 15</t>
  </si>
  <si>
    <t>Local Council for the Protection of Children (LCPC)</t>
  </si>
  <si>
    <t>No. of compliance report submitted re: Level of LCPC functionality of barangays, municipalities, cities and provinces</t>
  </si>
  <si>
    <t>LDC Functionality Functionality (linked with SGLG)</t>
  </si>
  <si>
    <t>No of LGUs with functional LDCs (PCMs)</t>
  </si>
  <si>
    <t xml:space="preserve">Submission of Barangay Assemby Report to NBOO  20 calendar days from reciept of advisory </t>
  </si>
  <si>
    <t>ENHANCEMENT OF BARANGAY INFORMATION SYSTEM  (BIS)</t>
  </si>
  <si>
    <t>OUTPUT:</t>
  </si>
  <si>
    <t>Enhanced  Barangay Information System  in placed</t>
  </si>
  <si>
    <t>TRANSITION TO FEDERALISM</t>
  </si>
  <si>
    <t xml:space="preserve">Information and Massive advocacy campaign conducted in all barangays to gather support from citizens and various sectors. </t>
  </si>
  <si>
    <t>Included as part of the module in the SK and BNEO Training including Barangay assembly and forums</t>
  </si>
  <si>
    <t>Conduct of Federalism Roadshow</t>
  </si>
  <si>
    <t>1. No . of  Federalism champions  per Provinces</t>
  </si>
  <si>
    <t>2. No. of advocacy activities  conducted</t>
  </si>
  <si>
    <t>BUILDING  BUSINESS-FRIENDLY AND COMPETITIVE LGUs</t>
  </si>
  <si>
    <t>Improve LGU Competitiveness and Ease of Doing Business</t>
  </si>
  <si>
    <t>Component 1:Promotion and Advocacy of  P4</t>
  </si>
  <si>
    <t>Encouraging Public Private Partnership for Peoples Initiative for the Local Governments</t>
  </si>
  <si>
    <t>Amount to downloaded still to be</t>
  </si>
  <si>
    <t>MAJOR DELIVERABLES:</t>
  </si>
  <si>
    <t>determined</t>
  </si>
  <si>
    <t xml:space="preserve">1. Business Consortium/Investors oriented </t>
  </si>
  <si>
    <t xml:space="preserve">2. Target LGUs capacitated on PPP economics and trained on enhanced feasibiltiy study preparation </t>
  </si>
  <si>
    <t>3. LGU -Private Sectors agreed on Proposed PPP Project</t>
  </si>
  <si>
    <t>MAJOR ACTIVITIES</t>
  </si>
  <si>
    <t>1. Training  provided to selected LGUs  on  Enhanced Economics of Public Private Partnership (Contract , Risk Assessment and Others)</t>
  </si>
  <si>
    <t>2.. Training on the Enhancement of Feasibility Study  (Module III)</t>
  </si>
  <si>
    <t>3. Review and Assessment  of RS4LG Program Implementation</t>
  </si>
  <si>
    <t>4. Conduct of Regional Business Consortium</t>
  </si>
  <si>
    <t>5. Conduct of Business Matching (projects matched on agreed proposed PPP project ( not conducted)</t>
  </si>
  <si>
    <t>No. of LGUs provided training assistance on Economics of Public Private Partnership  ( Contract , Risk Assessment and others)</t>
  </si>
  <si>
    <t>2.No of LGUs  provided training on the enhancement of feasibility study (Module III)</t>
  </si>
  <si>
    <t>54pax</t>
  </si>
  <si>
    <t>3. No. of LGU functionaries that  participated in the review and assessment of RS4LG Program Implementation</t>
  </si>
  <si>
    <t>170 pax (85pax/batch)</t>
  </si>
  <si>
    <t>145 pax (84pax/1st batch; 61 pax/2nd batch)</t>
  </si>
  <si>
    <t>STREAMLINING OF THE BPLS AND BUILDING /CONSTRUCTION PERMITTING PROCESS</t>
  </si>
  <si>
    <t>1. BPLS Implementation in all cities and 1st class municipalities monitored</t>
  </si>
  <si>
    <t>2. BPLS Automation/Computerization for 9 cities</t>
  </si>
  <si>
    <t>3. Manual of Operations on Streamlining Building Permits and Certificates of Occupancy developd ( National Target)</t>
  </si>
  <si>
    <t>4. All 9 cities capacitated on re-engineering construction permitting processes</t>
  </si>
  <si>
    <t>MAJOR ACTIVITIES:</t>
  </si>
  <si>
    <t>BPLS Implementation of all cities and Ist class municipalities monitored</t>
  </si>
  <si>
    <t>Coaching and Mentoring of LGU Functionaries on BPLS Automation /Computerization  cum E-BPLS User Training</t>
  </si>
  <si>
    <t>Training Workshop for  all cities on Construction Permitting in the second semester</t>
  </si>
  <si>
    <t>Coaching and Mentoring on Reengineering  Construction Permitting Process</t>
  </si>
  <si>
    <t>List of LGUs trained on  BPLS Automation:</t>
  </si>
  <si>
    <t>No. of LGU functionaries provided coaching and mentoring on BPLS Automation/Computerization cum E BPLS User Training</t>
  </si>
  <si>
    <t>No of Cities /Municipalities  provided technical assistance on Building/Construction Permitting Process</t>
  </si>
  <si>
    <t>2. Valencia Ciy</t>
  </si>
  <si>
    <t>No. of Cities coached and mentored on re engineering construction permitting process</t>
  </si>
  <si>
    <t>3. Oroquieta City</t>
  </si>
  <si>
    <t>4.Tangub City</t>
  </si>
  <si>
    <t xml:space="preserve">RATIONALIZATION OF FEES AND CHARGES : </t>
  </si>
  <si>
    <t>5. Mambajao, Camiguin</t>
  </si>
  <si>
    <t>6. Mahinog, Camiguin</t>
  </si>
  <si>
    <r>
      <t>1. Policy Developed and Issued  (</t>
    </r>
    <r>
      <rPr>
        <b/>
        <sz val="10"/>
        <color rgb="FF000000"/>
        <rFont val="Calibri"/>
      </rPr>
      <t>CO Target)</t>
    </r>
  </si>
  <si>
    <t>7. Opol, Mis Or.</t>
  </si>
  <si>
    <t xml:space="preserve">2. Local Treasurers of selected cities trained ( BLGF will identify per region) </t>
  </si>
  <si>
    <t>8. Lala, LDN</t>
  </si>
  <si>
    <t>9. Clarin, Mis Occ.</t>
  </si>
  <si>
    <t xml:space="preserve">STRENGTHENING LGUs DISASTER PREPAREDNESS  AND RESILIENCE </t>
  </si>
  <si>
    <t>PROGRAM: Enhancing LGU Capacity on DRR-CCA</t>
  </si>
  <si>
    <t>PERFORMANCE OUTPUTS: Capacitated LGUs in the Major River Basins and Eastern  SeaBoard:</t>
  </si>
  <si>
    <t xml:space="preserve">1. Building Resiliency for Local Economic Development in Changing Climate </t>
  </si>
  <si>
    <t xml:space="preserve">2..  Coaching on enhanced LCCAP Formulation  to LGUs </t>
  </si>
  <si>
    <t xml:space="preserve">3. Advanced Geographic Information System </t>
  </si>
  <si>
    <t>4. Post Disaster Rehabilitation and Recovery Management  (PDDRM ) Training done last year</t>
  </si>
  <si>
    <t>3. CBDRRM Training  for selected Brgys ( Funding approved by LGA)</t>
  </si>
  <si>
    <t>LGA</t>
  </si>
  <si>
    <t>4. Contingency Planning Training for selected LGUs ( activity shouldered and  approved byLGA)</t>
  </si>
  <si>
    <t>5. Hazard and Risk Assessment  Workshop ( Activity Approved By LGA)</t>
  </si>
  <si>
    <t xml:space="preserve">6. IEC Advocacy activities under Operation LISTO </t>
  </si>
  <si>
    <t xml:space="preserve"> - No. of  CMs coached on enhanced LCCAP</t>
  </si>
  <si>
    <t>amount to be determined yet by concerned OPR</t>
  </si>
  <si>
    <t xml:space="preserve"> - No. of  Barangays  trained on CBDRRM ( 2 barangays per municipality)</t>
  </si>
  <si>
    <t xml:space="preserve"> - No. of  C/Ms   trained on  Incident Command System</t>
  </si>
  <si>
    <t xml:space="preserve"> - No. of  C/Ms  trained on Contingency Planning</t>
  </si>
  <si>
    <t xml:space="preserve"> - No. of  LGUs provided technical assistance in the conduct of hazard and risk assessment workshop  (GIS Advances)</t>
  </si>
  <si>
    <t>DISASTER RISK MANAGEMENT AND INSTITUTIONAL STRENGTHENING PROJECT( DRMIS)</t>
  </si>
  <si>
    <t>1. Enhanced Disaster Preparedness Audit Tool</t>
  </si>
  <si>
    <t>2. Developed Capability building packages (modules) for LGUs in the most vulnerable provinces that will be capacitated based on DPA results ( CO  target)</t>
  </si>
  <si>
    <t>RO INITIATED ACTIVITY</t>
  </si>
  <si>
    <t xml:space="preserve"> Training on Incident Command System  for LGUs</t>
  </si>
  <si>
    <t>No of LGUs provided training on Incident Command System  ( 8pax per LGU x 3 days)</t>
  </si>
  <si>
    <t>OTHER REGULAR PPAs:</t>
  </si>
  <si>
    <t>No. of compliance report submitted re: DRRM Act/ CCA Act  (presence/absence of the ff: Organized DRRM, Reg. DRRM Officer, Setup of LDRRM Office, LDRRMP, LDRRMP integrated in the CDP/CLUP, Local CCA Plan, LCCAP intergated in CDP/CLUP)</t>
  </si>
  <si>
    <t>STRENGTHENED INTERNAL ORGANIZATIONAL CAPACITY</t>
  </si>
  <si>
    <t>TOTAL FUNDING</t>
  </si>
  <si>
    <t xml:space="preserve">Enhance the Department ‘s systems and processes in planning, financial management, human resource management and development, and information and communications for productivity improvement </t>
  </si>
  <si>
    <t xml:space="preserve"> Implementation of SPMS</t>
  </si>
  <si>
    <t>Strategic Performance Management System Implemented   *SPMS /Planning Workshop/Conference re submission of OPCRs/IPCRs (FAD, LGMED,LGCCD, ORD)</t>
  </si>
  <si>
    <t>* Performance Management Evaluation  (meetings)</t>
  </si>
  <si>
    <t>HRD Programs and Activities</t>
  </si>
  <si>
    <t xml:space="preserve">Recruitment: </t>
  </si>
  <si>
    <t>* Conduct Pyshometric Examination</t>
  </si>
  <si>
    <t>* Conduct of Interview  for Selection Line Up</t>
  </si>
  <si>
    <t xml:space="preserve">* Conduct of group orals ( after determining the </t>
  </si>
  <si>
    <t>selection line up)</t>
  </si>
  <si>
    <t>* Panel Interview  of prospective applicants</t>
  </si>
  <si>
    <t xml:space="preserve">X </t>
  </si>
  <si>
    <t>* ISO Orientation briefing to Provincial Units</t>
  </si>
  <si>
    <t xml:space="preserve"> * ISO Meetings , Management Review,  Precertification Stage , Certification Review , Audit </t>
  </si>
  <si>
    <t xml:space="preserve"> Performance Assessment Awards and Incentives ( Parangal ) Year End </t>
  </si>
  <si>
    <t>* Conduct of Assessment and  Annual Awarding of Best Performers City /Province Operating Units of the Year</t>
  </si>
  <si>
    <t>*Conduct of Assessment and  Annual Awarding of Best Performer (MLGOO, Regional, Provincial, Technical Staff,Administrative Staff.</t>
  </si>
  <si>
    <t>* Conduct of TWG Meetings ( Parangal and Scorecard)</t>
  </si>
  <si>
    <t>*Parangal Recognition and sports fest/ Year End Evaluation</t>
  </si>
  <si>
    <t>* Tribute to Retirees</t>
  </si>
  <si>
    <t>Career Development</t>
  </si>
  <si>
    <t>* Supervisory Training, Learning and Developing for Technical and Admin Staff</t>
  </si>
  <si>
    <t>* Scholarship  (Foreign /Local)</t>
  </si>
  <si>
    <t>* CES Assessment</t>
  </si>
  <si>
    <t>* CESB Convention</t>
  </si>
  <si>
    <t>In House Training</t>
  </si>
  <si>
    <t>Regular Appro</t>
  </si>
  <si>
    <t>* Orientation Program on different committee ( Grievance, Personnel Development and others) (Realign)</t>
  </si>
  <si>
    <t xml:space="preserve">* LGOO II Training </t>
  </si>
  <si>
    <t>* No of Trainees provided Support</t>
  </si>
  <si>
    <t xml:space="preserve">Continuing Education </t>
  </si>
  <si>
    <t>* Update Training on Procurement   (  realign to Carrier Dev't)</t>
  </si>
  <si>
    <t>50PAX</t>
  </si>
  <si>
    <t>* Annual Financial Conference and Updates  with Acs/Dos (Realign to Team Bldg)</t>
  </si>
  <si>
    <t>15pax</t>
  </si>
  <si>
    <t>* Legal Education / Fact finding Investigation</t>
  </si>
  <si>
    <t>115pax</t>
  </si>
  <si>
    <t>* Orientation of Newly Hired Employees  (Realign to Calls CO Directives &amp; Team Bldg) ( recheduled next year)</t>
  </si>
  <si>
    <t>25pax</t>
  </si>
  <si>
    <t>* Conduct of Continuing  Education for MLGOOs and technical staff of the following re: PPAs  ( Retooling)</t>
  </si>
  <si>
    <t>* Enhancement Trainings, Seminar workshops  &amp; Conferences attended  by personnel  ( Realign to Directives  from CO)</t>
  </si>
  <si>
    <t>* Seminar on Supply Management (Savings relign to CO Directives)</t>
  </si>
  <si>
    <t>* Seminar on Waste Disposal (Realign to CO Directives Calls)</t>
  </si>
  <si>
    <t xml:space="preserve">* </t>
  </si>
  <si>
    <t>Team Building</t>
  </si>
  <si>
    <t>* Expose the personnel to group development  and human relations activity</t>
  </si>
  <si>
    <t>300pax</t>
  </si>
  <si>
    <t>102 pax</t>
  </si>
  <si>
    <t>* Retreat / Recollection  (Realign to Expose to group dev't)</t>
  </si>
  <si>
    <t>60pax</t>
  </si>
  <si>
    <t>90 pax</t>
  </si>
  <si>
    <t>Employees Welfare and Workplace Safety</t>
  </si>
  <si>
    <t>* Sports and  re Creation Activities (Savings realign to Printing Quarterly Accomp Report)</t>
  </si>
  <si>
    <t>* Conduct of Orientation / Employees, welfare, health issues and benefits on ( SSS, GSIS etc) (Realign to CO Directives Calls by CO)</t>
  </si>
  <si>
    <t>ANA</t>
  </si>
  <si>
    <t>* Periodic Visit to Operating Units (P 20,000.00  ralign to CO Directives Calss)</t>
  </si>
  <si>
    <t xml:space="preserve">Grievance / Counselling </t>
  </si>
  <si>
    <t>* Procurement of First Aide Medicine</t>
  </si>
  <si>
    <t xml:space="preserve"> OFFICE UPKEEP AND OTHER OPERATIONAL EXPENSES</t>
  </si>
  <si>
    <t>E .1 .Staff/PDs/CDs/CLGOOs Conferences</t>
  </si>
  <si>
    <t>E. 2 Fieldmens conference</t>
  </si>
  <si>
    <t>E.3  Office supplies of Regional Office Excluding  supplies for Trainings</t>
  </si>
  <si>
    <t>E.4 Maintenance , Repair ICT equipments              * Monthly  Maintenance of Website</t>
  </si>
  <si>
    <t>F.5 Other Operational Expense and Admin Expenses</t>
  </si>
  <si>
    <t xml:space="preserve">*Admin and Operational Expenses (TE , Office Supplies &amp; Printing &amp; Binding) of Field Operating Units  ( 14 operating Units )  </t>
  </si>
  <si>
    <t>* Annual Physical Inventory of Office Equipment</t>
  </si>
  <si>
    <t>* Conduct of BAC Meetings ( 3,700.00 realign to LGRC Activities)</t>
  </si>
  <si>
    <t xml:space="preserve"> Support to LGRC Activities</t>
  </si>
  <si>
    <t>Marketing / Information LGRC Products</t>
  </si>
  <si>
    <t>Conduct of MSAC</t>
  </si>
  <si>
    <t xml:space="preserve">Press Release re: PPAS </t>
  </si>
  <si>
    <t>Annual Report Publication (30copies) (3,280.00 relign to Issuance Newsletter)</t>
  </si>
  <si>
    <t>Issuance of News Letters</t>
  </si>
  <si>
    <t>CIC Monthly Meeting /Seminar Workshop</t>
  </si>
  <si>
    <t>Support to Interagency Activities</t>
  </si>
  <si>
    <t>* No. of Activities conducted in support to other Government Agency Activities</t>
  </si>
  <si>
    <t>* CSC ,DBM, RLECC , RDC , RAGCOM etc.</t>
  </si>
  <si>
    <t>* No of RMCC Meetings</t>
  </si>
  <si>
    <t>* Support to SILG , VIPS from central Office  re: Office Operations</t>
  </si>
  <si>
    <t>II. MANDATORY A</t>
  </si>
  <si>
    <t>Reg Fund</t>
  </si>
  <si>
    <t>Accountables Form</t>
  </si>
  <si>
    <t>Medical, Dental and Laboratory Supplies</t>
  </si>
  <si>
    <t>Fuel, Oil &amp; Lubricants</t>
  </si>
  <si>
    <t>Other Supplies &amp; Materials</t>
  </si>
  <si>
    <t>Water</t>
  </si>
  <si>
    <t>Electricity</t>
  </si>
  <si>
    <t>Postage &amp; Courier Services</t>
  </si>
  <si>
    <t xml:space="preserve">Mobile </t>
  </si>
  <si>
    <t>Telephone (Landline)</t>
  </si>
  <si>
    <t>Internet Subscription</t>
  </si>
  <si>
    <t>Cable/Satelite, Telegraph Radio</t>
  </si>
  <si>
    <t>Extraordinary &amp; Miscl Expenses</t>
  </si>
  <si>
    <t>Auditing Services</t>
  </si>
  <si>
    <t>Other Professional Services</t>
  </si>
  <si>
    <t>Janitorial Services</t>
  </si>
  <si>
    <t>Security  Services</t>
  </si>
  <si>
    <t xml:space="preserve"> Other General Services</t>
  </si>
  <si>
    <t>Buildings Maintenance</t>
  </si>
  <si>
    <t>Office Equipment Maintenance</t>
  </si>
  <si>
    <t>Motor Vehicles   Maintenance</t>
  </si>
  <si>
    <t>Taxes, Duties &amp; Licenses</t>
  </si>
  <si>
    <t>Fidelity Bond Premiums</t>
  </si>
  <si>
    <t>Insurance Expenses</t>
  </si>
  <si>
    <t>Rents- Bldgs</t>
  </si>
  <si>
    <t>Membership, Dues &amp; Contributions to Organization</t>
  </si>
  <si>
    <t>Prepared and submitted by:</t>
  </si>
  <si>
    <t>Approved by:</t>
  </si>
  <si>
    <t>CHRISTINE W. MONTESA</t>
  </si>
  <si>
    <t>GRACIA S. WABAN</t>
  </si>
  <si>
    <t>ARNEL M. AGABE, CESO IV</t>
  </si>
  <si>
    <t>Planning Officer</t>
  </si>
  <si>
    <t>Budget Officer</t>
  </si>
  <si>
    <t>Regional Director</t>
  </si>
  <si>
    <t xml:space="preserve">      - FY  2017 Projects ( delivery rate) Target has been changed per Memo dated April 16, 2018 issued by USEC Panadero)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</si>
</sst>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mmm\-d"/>
    <numFmt numFmtId="166" formatCode="_-* #,##0.00_-;\-* #,##0.00_-;_-* &quot;-&quot;??_-;_-@"/>
    <numFmt numFmtId="167" formatCode="_(* #,##0_);_(* \(#,##0\);_(* &quot;-&quot;??_);_(@_)"/>
  </numFmts>
  <fonts count="78">
    <font>
      <sz val="11"/>
      <color rgb="FF000000"/>
      <name val="Calibri"/>
    </font>
    <font>
      <b/>
      <sz val="11"/>
      <color rgb="FF000000"/>
      <name val="Calibri"/>
    </font>
    <font>
      <b/>
      <i/>
      <sz val="10"/>
      <name val="Calibri"/>
    </font>
    <font>
      <b/>
      <sz val="12"/>
      <name val="Calibri"/>
    </font>
    <font>
      <sz val="12"/>
      <name val="Calibri"/>
    </font>
    <font>
      <sz val="10"/>
      <name val="Calibri"/>
    </font>
    <font>
      <sz val="12"/>
      <color rgb="FF000000"/>
      <name val="Calibri"/>
    </font>
    <font>
      <sz val="8"/>
      <name val="Calibri"/>
    </font>
    <font>
      <b/>
      <sz val="12"/>
      <color rgb="FF000000"/>
      <name val="Calibri"/>
    </font>
    <font>
      <b/>
      <i/>
      <sz val="11"/>
      <color rgb="FF000000"/>
      <name val="Calibri"/>
    </font>
    <font>
      <b/>
      <sz val="10"/>
      <name val="Calibri"/>
    </font>
    <font>
      <sz val="11"/>
      <name val="Calibri"/>
    </font>
    <font>
      <sz val="12"/>
      <name val="Arial"/>
    </font>
    <font>
      <u/>
      <sz val="12"/>
      <name val="Calibri"/>
    </font>
    <font>
      <sz val="11"/>
      <name val="Calibri"/>
    </font>
    <font>
      <b/>
      <sz val="11"/>
      <name val="Calibri"/>
    </font>
    <font>
      <sz val="12"/>
      <name val="+mj-lt"/>
    </font>
    <font>
      <sz val="12"/>
      <color rgb="FF000000"/>
      <name val="+mj-lt"/>
    </font>
    <font>
      <b/>
      <sz val="12"/>
      <color rgb="FF000000"/>
      <name val="+mj-lt"/>
    </font>
    <font>
      <b/>
      <sz val="11"/>
      <color rgb="FFFF0000"/>
      <name val="Calibri"/>
    </font>
    <font>
      <u/>
      <sz val="10"/>
      <color rgb="FF000000"/>
      <name val="Calibri"/>
    </font>
    <font>
      <sz val="10"/>
      <color rgb="FF000000"/>
      <name val="Calibri"/>
    </font>
    <font>
      <u/>
      <sz val="12"/>
      <color rgb="FF000000"/>
      <name val="Calibri"/>
    </font>
    <font>
      <sz val="11"/>
      <color rgb="FFFF0000"/>
      <name val="Calibri"/>
    </font>
    <font>
      <sz val="10"/>
      <color rgb="FF000000"/>
      <name val="+mj-lt"/>
    </font>
    <font>
      <b/>
      <sz val="10"/>
      <color rgb="FF000000"/>
      <name val="Arial"/>
    </font>
    <font>
      <b/>
      <sz val="11"/>
      <color rgb="FF000000"/>
      <name val="Arial"/>
    </font>
    <font>
      <sz val="12"/>
      <color rgb="FF000000"/>
      <name val="Cambria"/>
    </font>
    <font>
      <b/>
      <sz val="10"/>
      <color rgb="FF000000"/>
      <name val="Calibri"/>
    </font>
    <font>
      <b/>
      <sz val="8"/>
      <name val="Calibri"/>
    </font>
    <font>
      <b/>
      <sz val="11"/>
      <name val="Calibri"/>
    </font>
    <font>
      <b/>
      <sz val="7"/>
      <name val="Calibri"/>
    </font>
    <font>
      <b/>
      <sz val="8"/>
      <color rgb="FF000000"/>
      <name val="Calibri"/>
    </font>
    <font>
      <sz val="8"/>
      <color rgb="FF000000"/>
      <name val="Calibri"/>
    </font>
    <font>
      <b/>
      <i/>
      <sz val="10"/>
      <color rgb="FF000000"/>
      <name val="Calibri"/>
    </font>
    <font>
      <b/>
      <sz val="11"/>
      <color rgb="FF000000"/>
      <name val="Cambria"/>
    </font>
    <font>
      <sz val="11"/>
      <color rgb="FF000000"/>
      <name val="Cambria"/>
    </font>
    <font>
      <sz val="11"/>
      <name val="Cambria"/>
    </font>
    <font>
      <sz val="11"/>
      <color rgb="FFFF0000"/>
      <name val="Cambria"/>
    </font>
    <font>
      <b/>
      <u/>
      <sz val="10"/>
      <color rgb="FF000000"/>
      <name val="Calibri"/>
    </font>
    <font>
      <b/>
      <sz val="11"/>
      <name val="Cambria"/>
    </font>
    <font>
      <sz val="11"/>
      <color rgb="FF000000"/>
      <name val="Calibri"/>
    </font>
    <font>
      <sz val="10"/>
      <color rgb="FFFF0000"/>
      <name val="Calibri"/>
    </font>
    <font>
      <sz val="11"/>
      <color rgb="FFFF0000"/>
      <name val="Calibri"/>
    </font>
    <font>
      <b/>
      <sz val="11"/>
      <color rgb="FF000000"/>
      <name val="Calibri"/>
    </font>
    <font>
      <b/>
      <u/>
      <sz val="10"/>
      <color rgb="FF000000"/>
      <name val="Calibri"/>
    </font>
    <font>
      <sz val="10"/>
      <color rgb="FF000000"/>
      <name val="Cambria"/>
    </font>
    <font>
      <b/>
      <u/>
      <sz val="10"/>
      <color rgb="FF000000"/>
      <name val="Calibri"/>
    </font>
    <font>
      <i/>
      <sz val="10"/>
      <color rgb="FF000000"/>
      <name val="Calibri"/>
    </font>
    <font>
      <b/>
      <i/>
      <sz val="8"/>
      <color rgb="FF000000"/>
      <name val="Calibri"/>
    </font>
    <font>
      <i/>
      <sz val="9"/>
      <color rgb="FF000000"/>
      <name val="Calibri"/>
    </font>
    <font>
      <b/>
      <i/>
      <sz val="9"/>
      <color rgb="FF000000"/>
      <name val="Calibri"/>
    </font>
    <font>
      <b/>
      <sz val="8"/>
      <color rgb="FF000000"/>
      <name val="Cambria"/>
    </font>
    <font>
      <b/>
      <sz val="12"/>
      <color rgb="FF000000"/>
      <name val="Cambria"/>
    </font>
    <font>
      <i/>
      <sz val="11"/>
      <color rgb="FF993300"/>
      <name val="Cambria"/>
    </font>
    <font>
      <b/>
      <u/>
      <sz val="10"/>
      <color rgb="FF000000"/>
      <name val="Calibri"/>
    </font>
    <font>
      <b/>
      <i/>
      <u/>
      <sz val="10"/>
      <color rgb="FF000000"/>
      <name val="Calibri"/>
    </font>
    <font>
      <b/>
      <u/>
      <sz val="10"/>
      <color rgb="FF000000"/>
      <name val="Calibri"/>
    </font>
    <font>
      <b/>
      <u/>
      <sz val="10"/>
      <color rgb="FF000000"/>
      <name val="Calibri"/>
    </font>
    <font>
      <b/>
      <sz val="10"/>
      <color rgb="FF434343"/>
      <name val="Calibri"/>
    </font>
    <font>
      <sz val="10"/>
      <color rgb="FF434343"/>
      <name val="Calibri"/>
    </font>
    <font>
      <sz val="12"/>
      <color rgb="FF000000"/>
      <name val="Arial"/>
    </font>
    <font>
      <sz val="8"/>
      <color rgb="FF000000"/>
      <name val="Arial"/>
    </font>
    <font>
      <sz val="9"/>
      <color rgb="FF000000"/>
      <name val="Calibri"/>
    </font>
    <font>
      <b/>
      <i/>
      <u/>
      <sz val="10"/>
      <color rgb="FF000000"/>
      <name val="Calibri"/>
    </font>
    <font>
      <u/>
      <sz val="10"/>
      <color rgb="FF000000"/>
      <name val="Calibri"/>
    </font>
    <font>
      <b/>
      <i/>
      <u/>
      <sz val="10"/>
      <color rgb="FF000000"/>
      <name val="Calibri"/>
    </font>
    <font>
      <b/>
      <u/>
      <sz val="10"/>
      <color rgb="FF000000"/>
      <name val="Calibri"/>
    </font>
    <font>
      <b/>
      <u/>
      <sz val="10"/>
      <color rgb="FF000000"/>
      <name val="Calibri"/>
    </font>
    <font>
      <sz val="10"/>
      <color rgb="FF000000"/>
      <name val="Arial"/>
    </font>
    <font>
      <b/>
      <i/>
      <u/>
      <sz val="10"/>
      <color rgb="FF000000"/>
      <name val="Calibri"/>
    </font>
    <font>
      <sz val="7"/>
      <color rgb="FF000000"/>
      <name val="Calibri"/>
    </font>
    <font>
      <i/>
      <sz val="10"/>
      <name val="Calibri"/>
    </font>
    <font>
      <b/>
      <u/>
      <sz val="10"/>
      <color rgb="FF000000"/>
      <name val="Calibri"/>
    </font>
    <font>
      <b/>
      <u/>
      <sz val="10"/>
      <color rgb="FF000000"/>
      <name val="Calibri"/>
    </font>
    <font>
      <b/>
      <u/>
      <sz val="10"/>
      <color rgb="FF000000"/>
      <name val="Calibri"/>
    </font>
    <font>
      <b/>
      <sz val="11"/>
      <color rgb="FFFF0000"/>
      <name val="Cambria"/>
    </font>
    <font>
      <sz val="10"/>
      <name val="Calibri"/>
      <family val="2"/>
    </font>
  </fonts>
  <fills count="1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33CCCC"/>
        <bgColor rgb="FF33CCCC"/>
      </patternFill>
    </fill>
    <fill>
      <patternFill patternType="solid">
        <fgColor rgb="FF969696"/>
        <bgColor rgb="FF969696"/>
      </patternFill>
    </fill>
    <fill>
      <patternFill patternType="solid">
        <fgColor rgb="FF7F7F7F"/>
        <bgColor rgb="FF7F7F7F"/>
      </patternFill>
    </fill>
    <fill>
      <patternFill patternType="solid">
        <fgColor rgb="FFFF8080"/>
        <bgColor rgb="FFFF8080"/>
      </patternFill>
    </fill>
    <fill>
      <patternFill patternType="solid">
        <fgColor rgb="FFF3F3F3"/>
        <bgColor rgb="FFF3F3F3"/>
      </patternFill>
    </fill>
    <fill>
      <patternFill patternType="solid">
        <fgColor rgb="FFCFE2F3"/>
        <bgColor rgb="FFCFE2F3"/>
      </patternFill>
    </fill>
    <fill>
      <patternFill patternType="solid">
        <fgColor rgb="FFFF9900"/>
        <bgColor rgb="FFFF9900"/>
      </patternFill>
    </fill>
    <fill>
      <patternFill patternType="solid">
        <fgColor rgb="FFFFFF00"/>
        <bgColor rgb="FFFFFF00"/>
      </patternFill>
    </fill>
    <fill>
      <patternFill patternType="solid">
        <fgColor rgb="FFC9DAF8"/>
        <bgColor rgb="FFC9DAF8"/>
      </patternFill>
    </fill>
    <fill>
      <patternFill patternType="solid">
        <fgColor rgb="FFA4C2F4"/>
        <bgColor rgb="FFA4C2F4"/>
      </patternFill>
    </fill>
    <fill>
      <patternFill patternType="solid">
        <fgColor rgb="FFFFFF99"/>
        <bgColor rgb="FFFFFF99"/>
      </patternFill>
    </fill>
    <fill>
      <patternFill patternType="solid">
        <fgColor rgb="FFFFFFCC"/>
        <bgColor rgb="FFFFFFCC"/>
      </patternFill>
    </fill>
    <fill>
      <patternFill patternType="solid">
        <fgColor rgb="FFFF0000"/>
        <bgColor rgb="FFFF0000"/>
      </patternFill>
    </fill>
    <fill>
      <patternFill patternType="solid">
        <fgColor rgb="FFA2C4C9"/>
        <bgColor rgb="FFA2C4C9"/>
      </patternFill>
    </fill>
  </fills>
  <borders count="35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C0C0C0"/>
      </left>
      <right style="thin">
        <color rgb="FFC0C0C0"/>
      </right>
      <top/>
      <bottom style="thin">
        <color rgb="FF000000"/>
      </bottom>
      <diagonal/>
    </border>
    <border>
      <left/>
      <right style="thin">
        <color rgb="FFC0C0C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C0C0C0"/>
      </top>
      <bottom style="thin">
        <color rgb="FF000000"/>
      </bottom>
      <diagonal/>
    </border>
    <border>
      <left style="thin">
        <color rgb="FFC0C0C0"/>
      </left>
      <right style="thin">
        <color rgb="FF000000"/>
      </right>
      <top style="thin">
        <color rgb="FFC0C0C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29">
    <xf numFmtId="0" fontId="0" fillId="0" borderId="0" xfId="0" applyFont="1" applyAlignment="1"/>
    <xf numFmtId="0" fontId="0" fillId="0" borderId="0" xfId="0" applyFont="1" applyAlignment="1">
      <alignment horizontal="left" vertical="center"/>
    </xf>
    <xf numFmtId="0" fontId="1" fillId="0" borderId="0" xfId="0" applyFont="1" applyAlignment="1"/>
    <xf numFmtId="0" fontId="0" fillId="0" borderId="0" xfId="0" applyFont="1" applyAlignment="1">
      <alignment wrapText="1"/>
    </xf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center" readingOrder="1"/>
    </xf>
    <xf numFmtId="0" fontId="4" fillId="0" borderId="0" xfId="0" applyFont="1"/>
    <xf numFmtId="0" fontId="5" fillId="0" borderId="0" xfId="0" applyFont="1" applyAlignment="1">
      <alignment horizontal="center"/>
    </xf>
    <xf numFmtId="0" fontId="6" fillId="0" borderId="0" xfId="0" applyFont="1"/>
    <xf numFmtId="0" fontId="7" fillId="0" borderId="0" xfId="0" applyFont="1" applyAlignment="1">
      <alignment wrapText="1"/>
    </xf>
    <xf numFmtId="0" fontId="8" fillId="0" borderId="0" xfId="0" applyFont="1"/>
    <xf numFmtId="0" fontId="0" fillId="0" borderId="0" xfId="0" applyFont="1" applyAlignment="1">
      <alignment horizontal="center" wrapText="1"/>
    </xf>
    <xf numFmtId="0" fontId="9" fillId="0" borderId="0" xfId="0" applyFont="1"/>
    <xf numFmtId="0" fontId="0" fillId="0" borderId="0" xfId="0" applyFont="1"/>
    <xf numFmtId="0" fontId="10" fillId="2" borderId="1" xfId="0" applyFont="1" applyFill="1" applyBorder="1" applyAlignment="1">
      <alignment horizontal="center"/>
    </xf>
    <xf numFmtId="0" fontId="11" fillId="0" borderId="0" xfId="0" applyFont="1"/>
    <xf numFmtId="0" fontId="12" fillId="0" borderId="0" xfId="0" applyFont="1" applyAlignment="1">
      <alignment horizontal="center" readingOrder="1"/>
    </xf>
    <xf numFmtId="164" fontId="0" fillId="0" borderId="0" xfId="0" applyNumberFormat="1" applyFont="1" applyAlignment="1">
      <alignment vertical="top"/>
    </xf>
    <xf numFmtId="0" fontId="13" fillId="0" borderId="0" xfId="0" applyFont="1" applyAlignment="1">
      <alignment horizontal="left" vertical="center" readingOrder="1"/>
    </xf>
    <xf numFmtId="0" fontId="1" fillId="3" borderId="3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 wrapText="1"/>
    </xf>
    <xf numFmtId="164" fontId="1" fillId="3" borderId="3" xfId="0" applyNumberFormat="1" applyFont="1" applyFill="1" applyBorder="1" applyAlignment="1">
      <alignment horizontal="center" vertical="center"/>
    </xf>
    <xf numFmtId="0" fontId="15" fillId="0" borderId="0" xfId="0" applyFont="1"/>
    <xf numFmtId="0" fontId="10" fillId="2" borderId="1" xfId="0" applyFont="1" applyFill="1" applyBorder="1"/>
    <xf numFmtId="0" fontId="16" fillId="0" borderId="0" xfId="0" applyFont="1" applyAlignment="1">
      <alignment horizontal="left" vertical="center" readingOrder="1"/>
    </xf>
    <xf numFmtId="0" fontId="10" fillId="0" borderId="0" xfId="0" applyFont="1" applyAlignment="1">
      <alignment horizontal="center"/>
    </xf>
    <xf numFmtId="0" fontId="8" fillId="0" borderId="0" xfId="0" applyFont="1" applyAlignment="1">
      <alignment horizontal="left" readingOrder="1"/>
    </xf>
    <xf numFmtId="4" fontId="5" fillId="0" borderId="0" xfId="0" applyNumberFormat="1" applyFont="1" applyAlignment="1">
      <alignment horizontal="center"/>
    </xf>
    <xf numFmtId="3" fontId="10" fillId="0" borderId="0" xfId="0" applyNumberFormat="1" applyFont="1" applyAlignment="1">
      <alignment wrapText="1"/>
    </xf>
    <xf numFmtId="0" fontId="17" fillId="0" borderId="0" xfId="0" applyFont="1" applyAlignment="1">
      <alignment horizontal="left" vertical="center" readingOrder="1"/>
    </xf>
    <xf numFmtId="164" fontId="10" fillId="2" borderId="1" xfId="0" applyNumberFormat="1" applyFont="1" applyFill="1" applyBorder="1"/>
    <xf numFmtId="0" fontId="6" fillId="0" borderId="0" xfId="0" applyFont="1" applyAlignment="1">
      <alignment horizontal="left" vertical="center" readingOrder="1"/>
    </xf>
    <xf numFmtId="0" fontId="18" fillId="0" borderId="0" xfId="0" applyFont="1" applyAlignment="1">
      <alignment horizontal="left" vertical="center" readingOrder="1"/>
    </xf>
    <xf numFmtId="164" fontId="1" fillId="0" borderId="0" xfId="0" applyNumberFormat="1" applyFont="1"/>
    <xf numFmtId="0" fontId="19" fillId="0" borderId="0" xfId="0" applyFont="1" applyAlignment="1"/>
    <xf numFmtId="0" fontId="20" fillId="0" borderId="0" xfId="0" applyFont="1" applyAlignment="1">
      <alignment horizontal="left" vertical="center" readingOrder="1"/>
    </xf>
    <xf numFmtId="0" fontId="21" fillId="0" borderId="0" xfId="0" applyFont="1"/>
    <xf numFmtId="164" fontId="1" fillId="3" borderId="9" xfId="0" applyNumberFormat="1" applyFont="1" applyFill="1" applyBorder="1" applyAlignment="1">
      <alignment horizontal="center" vertical="center"/>
    </xf>
    <xf numFmtId="0" fontId="22" fillId="0" borderId="0" xfId="0" applyFont="1" applyAlignment="1">
      <alignment horizontal="left" vertical="center" readingOrder="1"/>
    </xf>
    <xf numFmtId="0" fontId="0" fillId="0" borderId="3" xfId="0" applyFont="1" applyBorder="1" applyAlignment="1">
      <alignment horizontal="center" vertical="center"/>
    </xf>
    <xf numFmtId="0" fontId="23" fillId="0" borderId="0" xfId="0" applyFont="1" applyAlignment="1"/>
    <xf numFmtId="0" fontId="0" fillId="0" borderId="3" xfId="0" applyFont="1" applyBorder="1" applyAlignment="1">
      <alignment wrapText="1"/>
    </xf>
    <xf numFmtId="0" fontId="24" fillId="0" borderId="0" xfId="0" applyFont="1" applyAlignment="1">
      <alignment horizontal="left" vertical="center" readingOrder="1"/>
    </xf>
    <xf numFmtId="0" fontId="0" fillId="0" borderId="3" xfId="0" applyFont="1" applyBorder="1" applyAlignment="1">
      <alignment horizontal="center" wrapText="1"/>
    </xf>
    <xf numFmtId="164" fontId="0" fillId="0" borderId="3" xfId="0" applyNumberFormat="1" applyFont="1" applyBorder="1" applyAlignment="1">
      <alignment vertical="top"/>
    </xf>
    <xf numFmtId="17" fontId="0" fillId="0" borderId="3" xfId="0" applyNumberFormat="1" applyFont="1" applyBorder="1" applyAlignment="1">
      <alignment horizontal="center" vertical="center"/>
    </xf>
    <xf numFmtId="0" fontId="25" fillId="0" borderId="0" xfId="0" applyFont="1" applyAlignment="1">
      <alignment horizontal="left" vertical="center" readingOrder="1"/>
    </xf>
    <xf numFmtId="0" fontId="26" fillId="0" borderId="0" xfId="0" applyFont="1"/>
    <xf numFmtId="0" fontId="21" fillId="0" borderId="0" xfId="0" applyFont="1" applyAlignment="1">
      <alignment horizontal="left" vertical="center" readingOrder="1"/>
    </xf>
    <xf numFmtId="0" fontId="0" fillId="0" borderId="0" xfId="0" applyFont="1" applyAlignment="1"/>
    <xf numFmtId="0" fontId="0" fillId="0" borderId="0" xfId="0" applyFont="1" applyAlignment="1">
      <alignment horizontal="left" vertical="center" readingOrder="1"/>
    </xf>
    <xf numFmtId="164" fontId="0" fillId="0" borderId="0" xfId="0" applyNumberFormat="1" applyFont="1"/>
    <xf numFmtId="15" fontId="0" fillId="0" borderId="3" xfId="0" applyNumberFormat="1" applyFont="1" applyBorder="1" applyAlignment="1">
      <alignment horizontal="center" vertical="center"/>
    </xf>
    <xf numFmtId="0" fontId="0" fillId="0" borderId="3" xfId="0" applyFont="1" applyBorder="1" applyAlignment="1">
      <alignment vertical="center" wrapText="1"/>
    </xf>
    <xf numFmtId="0" fontId="6" fillId="0" borderId="0" xfId="0" applyFont="1" applyAlignment="1">
      <alignment horizontal="left" readingOrder="1"/>
    </xf>
    <xf numFmtId="0" fontId="0" fillId="0" borderId="3" xfId="0" applyFont="1" applyBorder="1" applyAlignment="1">
      <alignment horizontal="center" vertical="center" wrapText="1"/>
    </xf>
    <xf numFmtId="164" fontId="0" fillId="0" borderId="3" xfId="0" applyNumberFormat="1" applyFont="1" applyBorder="1" applyAlignment="1">
      <alignment vertical="center"/>
    </xf>
    <xf numFmtId="3" fontId="10" fillId="4" borderId="3" xfId="0" applyNumberFormat="1" applyFont="1" applyFill="1" applyBorder="1" applyAlignment="1">
      <alignment horizontal="center" vertical="center" wrapText="1"/>
    </xf>
    <xf numFmtId="164" fontId="0" fillId="0" borderId="0" xfId="0" applyNumberFormat="1" applyFont="1" applyAlignment="1">
      <alignment vertical="center"/>
    </xf>
    <xf numFmtId="164" fontId="0" fillId="0" borderId="0" xfId="0" applyNumberFormat="1" applyFont="1" applyAlignment="1">
      <alignment horizontal="center" vertical="center"/>
    </xf>
    <xf numFmtId="0" fontId="27" fillId="0" borderId="0" xfId="0" applyFont="1" applyAlignment="1">
      <alignment vertical="center"/>
    </xf>
    <xf numFmtId="164" fontId="0" fillId="0" borderId="3" xfId="0" applyNumberFormat="1" applyFont="1" applyBorder="1" applyAlignment="1">
      <alignment horizontal="center" vertical="center"/>
    </xf>
    <xf numFmtId="3" fontId="10" fillId="5" borderId="14" xfId="0" applyNumberFormat="1" applyFont="1" applyFill="1" applyBorder="1" applyAlignment="1">
      <alignment wrapText="1"/>
    </xf>
    <xf numFmtId="0" fontId="6" fillId="0" borderId="0" xfId="0" applyFont="1" applyAlignment="1"/>
    <xf numFmtId="0" fontId="28" fillId="0" borderId="0" xfId="0" applyFont="1"/>
    <xf numFmtId="14" fontId="0" fillId="0" borderId="3" xfId="0" applyNumberFormat="1" applyFont="1" applyBorder="1" applyAlignment="1">
      <alignment horizontal="center" vertical="center"/>
    </xf>
    <xf numFmtId="3" fontId="10" fillId="4" borderId="16" xfId="0" applyNumberFormat="1" applyFont="1" applyFill="1" applyBorder="1" applyAlignment="1">
      <alignment horizontal="center" vertical="center" wrapText="1"/>
    </xf>
    <xf numFmtId="3" fontId="29" fillId="4" borderId="3" xfId="0" applyNumberFormat="1" applyFont="1" applyFill="1" applyBorder="1" applyAlignment="1">
      <alignment horizontal="center" vertical="center" wrapText="1"/>
    </xf>
    <xf numFmtId="164" fontId="0" fillId="0" borderId="3" xfId="0" applyNumberFormat="1" applyFont="1" applyBorder="1"/>
    <xf numFmtId="0" fontId="30" fillId="0" borderId="0" xfId="0" applyFont="1" applyAlignment="1"/>
    <xf numFmtId="0" fontId="30" fillId="0" borderId="0" xfId="0" applyFont="1"/>
    <xf numFmtId="3" fontId="31" fillId="4" borderId="3" xfId="0" applyNumberFormat="1" applyFont="1" applyFill="1" applyBorder="1" applyAlignment="1">
      <alignment horizontal="center" vertical="center" wrapText="1"/>
    </xf>
    <xf numFmtId="0" fontId="14" fillId="0" borderId="0" xfId="0" applyFont="1" applyAlignment="1"/>
    <xf numFmtId="0" fontId="28" fillId="2" borderId="3" xfId="0" quotePrefix="1" applyFont="1" applyFill="1" applyBorder="1" applyAlignment="1">
      <alignment horizontal="center"/>
    </xf>
    <xf numFmtId="164" fontId="0" fillId="0" borderId="3" xfId="0" applyNumberFormat="1" applyFont="1" applyBorder="1" applyAlignment="1">
      <alignment horizontal="center"/>
    </xf>
    <xf numFmtId="0" fontId="28" fillId="2" borderId="3" xfId="0" quotePrefix="1" applyFont="1" applyFill="1" applyBorder="1" applyAlignment="1">
      <alignment horizontal="center" vertical="center" wrapText="1"/>
    </xf>
    <xf numFmtId="164" fontId="0" fillId="0" borderId="0" xfId="0" applyNumberFormat="1" applyFont="1" applyAlignment="1">
      <alignment horizontal="center"/>
    </xf>
    <xf numFmtId="0" fontId="28" fillId="2" borderId="3" xfId="0" quotePrefix="1" applyFont="1" applyFill="1" applyBorder="1" applyAlignment="1">
      <alignment horizontal="center" vertical="center"/>
    </xf>
    <xf numFmtId="0" fontId="28" fillId="2" borderId="17" xfId="0" quotePrefix="1" applyFont="1" applyFill="1" applyBorder="1" applyAlignment="1">
      <alignment horizontal="center" vertical="center"/>
    </xf>
    <xf numFmtId="3" fontId="28" fillId="2" borderId="3" xfId="0" quotePrefix="1" applyNumberFormat="1" applyFont="1" applyFill="1" applyBorder="1" applyAlignment="1">
      <alignment horizontal="center" vertical="center" wrapText="1"/>
    </xf>
    <xf numFmtId="4" fontId="28" fillId="2" borderId="3" xfId="0" quotePrefix="1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 wrapText="1"/>
    </xf>
    <xf numFmtId="0" fontId="28" fillId="2" borderId="3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32" fillId="2" borderId="3" xfId="0" applyFont="1" applyFill="1" applyBorder="1" applyAlignment="1">
      <alignment horizontal="center" vertical="center" wrapText="1"/>
    </xf>
    <xf numFmtId="0" fontId="28" fillId="2" borderId="3" xfId="0" applyFont="1" applyFill="1" applyBorder="1" applyAlignment="1">
      <alignment horizontal="left" wrapText="1"/>
    </xf>
    <xf numFmtId="0" fontId="21" fillId="2" borderId="3" xfId="0" applyFont="1" applyFill="1" applyBorder="1" applyAlignment="1">
      <alignment horizontal="center"/>
    </xf>
    <xf numFmtId="0" fontId="0" fillId="0" borderId="18" xfId="0" applyFont="1" applyBorder="1" applyAlignment="1"/>
    <xf numFmtId="0" fontId="11" fillId="0" borderId="0" xfId="0" applyFont="1" applyAlignment="1"/>
    <xf numFmtId="0" fontId="11" fillId="0" borderId="0" xfId="0" applyFont="1" applyAlignment="1">
      <alignment vertical="top"/>
    </xf>
    <xf numFmtId="0" fontId="0" fillId="0" borderId="19" xfId="0" applyFont="1" applyBorder="1" applyAlignment="1"/>
    <xf numFmtId="0" fontId="11" fillId="0" borderId="19" xfId="0" applyFont="1" applyBorder="1" applyAlignment="1"/>
    <xf numFmtId="0" fontId="11" fillId="0" borderId="19" xfId="0" applyFont="1" applyBorder="1" applyAlignment="1">
      <alignment vertical="top"/>
    </xf>
    <xf numFmtId="164" fontId="28" fillId="2" borderId="3" xfId="0" applyNumberFormat="1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 wrapText="1"/>
    </xf>
    <xf numFmtId="0" fontId="11" fillId="0" borderId="15" xfId="0" applyFont="1" applyBorder="1" applyAlignment="1"/>
    <xf numFmtId="0" fontId="11" fillId="0" borderId="20" xfId="0" applyFont="1" applyBorder="1" applyAlignment="1"/>
    <xf numFmtId="0" fontId="11" fillId="0" borderId="20" xfId="0" applyFont="1" applyBorder="1" applyAlignment="1">
      <alignment vertical="top"/>
    </xf>
    <xf numFmtId="15" fontId="0" fillId="0" borderId="15" xfId="0" applyNumberFormat="1" applyFont="1" applyBorder="1" applyAlignment="1">
      <alignment horizontal="center"/>
    </xf>
    <xf numFmtId="0" fontId="0" fillId="0" borderId="20" xfId="0" applyFont="1" applyBorder="1" applyAlignment="1">
      <alignment wrapText="1"/>
    </xf>
    <xf numFmtId="4" fontId="0" fillId="0" borderId="20" xfId="0" applyNumberFormat="1" applyFont="1" applyBorder="1" applyAlignment="1">
      <alignment horizontal="right" wrapText="1"/>
    </xf>
    <xf numFmtId="164" fontId="33" fillId="2" borderId="3" xfId="0" applyNumberFormat="1" applyFont="1" applyFill="1" applyBorder="1" applyAlignment="1">
      <alignment wrapText="1"/>
    </xf>
    <xf numFmtId="165" fontId="0" fillId="0" borderId="15" xfId="0" applyNumberFormat="1" applyFont="1" applyBorder="1" applyAlignment="1">
      <alignment horizontal="center"/>
    </xf>
    <xf numFmtId="0" fontId="34" fillId="2" borderId="3" xfId="0" applyFont="1" applyFill="1" applyBorder="1" applyAlignment="1">
      <alignment horizontal="left"/>
    </xf>
    <xf numFmtId="0" fontId="0" fillId="0" borderId="20" xfId="0" applyFont="1" applyBorder="1" applyAlignment="1">
      <alignment horizontal="center" wrapText="1"/>
    </xf>
    <xf numFmtId="4" fontId="0" fillId="0" borderId="20" xfId="0" applyNumberFormat="1" applyFont="1" applyBorder="1" applyAlignment="1">
      <alignment horizontal="right"/>
    </xf>
    <xf numFmtId="4" fontId="28" fillId="2" borderId="3" xfId="0" applyNumberFormat="1" applyFont="1" applyFill="1" applyBorder="1" applyAlignment="1">
      <alignment horizontal="center"/>
    </xf>
    <xf numFmtId="0" fontId="11" fillId="0" borderId="21" xfId="0" applyFont="1" applyBorder="1" applyAlignment="1"/>
    <xf numFmtId="4" fontId="0" fillId="0" borderId="20" xfId="0" applyNumberFormat="1" applyFont="1" applyBorder="1" applyAlignment="1">
      <alignment horizontal="center"/>
    </xf>
    <xf numFmtId="4" fontId="21" fillId="2" borderId="3" xfId="0" applyNumberFormat="1" applyFont="1" applyFill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0" fillId="0" borderId="20" xfId="0" applyFont="1" applyBorder="1" applyAlignment="1"/>
    <xf numFmtId="4" fontId="0" fillId="0" borderId="0" xfId="0" applyNumberFormat="1" applyFont="1" applyAlignment="1">
      <alignment horizontal="right"/>
    </xf>
    <xf numFmtId="4" fontId="33" fillId="2" borderId="3" xfId="0" applyNumberFormat="1" applyFont="1" applyFill="1" applyBorder="1" applyAlignment="1">
      <alignment wrapText="1"/>
    </xf>
    <xf numFmtId="0" fontId="35" fillId="0" borderId="0" xfId="0" applyFont="1" applyAlignment="1">
      <alignment horizontal="right" wrapText="1"/>
    </xf>
    <xf numFmtId="0" fontId="35" fillId="0" borderId="0" xfId="0" applyFont="1" applyAlignment="1">
      <alignment horizontal="left" vertical="center" wrapText="1"/>
    </xf>
    <xf numFmtId="0" fontId="35" fillId="0" borderId="19" xfId="0" applyFont="1" applyBorder="1" applyAlignment="1">
      <alignment horizontal="left" vertical="center" wrapText="1"/>
    </xf>
    <xf numFmtId="0" fontId="35" fillId="0" borderId="7" xfId="0" applyFont="1" applyBorder="1" applyAlignment="1">
      <alignment horizontal="center" vertical="center"/>
    </xf>
    <xf numFmtId="0" fontId="35" fillId="0" borderId="3" xfId="0" applyFont="1" applyBorder="1" applyAlignment="1">
      <alignment horizontal="center" vertical="center" wrapText="1"/>
    </xf>
    <xf numFmtId="0" fontId="36" fillId="0" borderId="3" xfId="0" applyFont="1" applyBorder="1" applyAlignment="1">
      <alignment horizontal="center" vertical="center"/>
    </xf>
    <xf numFmtId="0" fontId="28" fillId="2" borderId="3" xfId="0" applyFont="1" applyFill="1" applyBorder="1" applyAlignment="1">
      <alignment horizontal="center"/>
    </xf>
    <xf numFmtId="0" fontId="35" fillId="0" borderId="3" xfId="0" applyFont="1" applyBorder="1" applyAlignment="1">
      <alignment horizontal="center" vertical="center"/>
    </xf>
    <xf numFmtId="0" fontId="36" fillId="0" borderId="0" xfId="0" applyFont="1"/>
    <xf numFmtId="164" fontId="36" fillId="0" borderId="0" xfId="0" applyNumberFormat="1" applyFont="1"/>
    <xf numFmtId="0" fontId="35" fillId="0" borderId="6" xfId="0" applyFont="1" applyBorder="1" applyAlignment="1">
      <alignment horizontal="center" vertical="center" wrapText="1"/>
    </xf>
    <xf numFmtId="164" fontId="35" fillId="0" borderId="3" xfId="0" applyNumberFormat="1" applyFont="1" applyBorder="1" applyAlignment="1">
      <alignment horizontal="center" vertical="center" wrapText="1"/>
    </xf>
    <xf numFmtId="164" fontId="35" fillId="2" borderId="3" xfId="0" applyNumberFormat="1" applyFont="1" applyFill="1" applyBorder="1" applyAlignment="1">
      <alignment horizontal="center" vertical="center" wrapText="1"/>
    </xf>
    <xf numFmtId="164" fontId="37" fillId="0" borderId="3" xfId="0" applyNumberFormat="1" applyFont="1" applyBorder="1"/>
    <xf numFmtId="164" fontId="36" fillId="0" borderId="3" xfId="0" applyNumberFormat="1" applyFont="1" applyBorder="1"/>
    <xf numFmtId="164" fontId="36" fillId="2" borderId="3" xfId="0" applyNumberFormat="1" applyFont="1" applyFill="1" applyBorder="1"/>
    <xf numFmtId="164" fontId="36" fillId="0" borderId="3" xfId="0" applyNumberFormat="1" applyFont="1" applyBorder="1" applyAlignment="1">
      <alignment horizontal="center" vertical="center"/>
    </xf>
    <xf numFmtId="0" fontId="33" fillId="2" borderId="3" xfId="0" applyFont="1" applyFill="1" applyBorder="1" applyAlignment="1">
      <alignment wrapText="1"/>
    </xf>
    <xf numFmtId="0" fontId="28" fillId="2" borderId="3" xfId="0" applyFont="1" applyFill="1" applyBorder="1"/>
    <xf numFmtId="4" fontId="21" fillId="7" borderId="3" xfId="0" applyNumberFormat="1" applyFont="1" applyFill="1" applyBorder="1" applyAlignment="1">
      <alignment horizontal="center"/>
    </xf>
    <xf numFmtId="4" fontId="21" fillId="7" borderId="3" xfId="0" applyNumberFormat="1" applyFont="1" applyFill="1" applyBorder="1" applyAlignment="1">
      <alignment horizontal="center"/>
    </xf>
    <xf numFmtId="4" fontId="21" fillId="2" borderId="3" xfId="0" applyNumberFormat="1" applyFont="1" applyFill="1" applyBorder="1" applyAlignment="1">
      <alignment horizontal="center"/>
    </xf>
    <xf numFmtId="0" fontId="28" fillId="2" borderId="3" xfId="0" applyFont="1" applyFill="1" applyBorder="1" applyAlignment="1">
      <alignment wrapText="1"/>
    </xf>
    <xf numFmtId="0" fontId="21" fillId="2" borderId="3" xfId="0" applyFont="1" applyFill="1" applyBorder="1" applyAlignment="1">
      <alignment horizontal="center" vertical="center" wrapText="1"/>
    </xf>
    <xf numFmtId="0" fontId="36" fillId="2" borderId="3" xfId="0" applyFont="1" applyFill="1" applyBorder="1" applyAlignment="1">
      <alignment horizontal="center" vertical="center"/>
    </xf>
    <xf numFmtId="3" fontId="21" fillId="2" borderId="3" xfId="0" applyNumberFormat="1" applyFont="1" applyFill="1" applyBorder="1" applyAlignment="1">
      <alignment horizontal="center" vertical="center" wrapText="1"/>
    </xf>
    <xf numFmtId="164" fontId="37" fillId="2" borderId="3" xfId="0" applyNumberFormat="1" applyFont="1" applyFill="1" applyBorder="1"/>
    <xf numFmtId="164" fontId="36" fillId="2" borderId="3" xfId="0" applyNumberFormat="1" applyFont="1" applyFill="1" applyBorder="1" applyAlignment="1">
      <alignment horizontal="center" vertical="center"/>
    </xf>
    <xf numFmtId="164" fontId="21" fillId="2" borderId="3" xfId="0" applyNumberFormat="1" applyFont="1" applyFill="1" applyBorder="1" applyAlignment="1">
      <alignment horizontal="center" vertical="center"/>
    </xf>
    <xf numFmtId="0" fontId="38" fillId="2" borderId="3" xfId="0" applyFont="1" applyFill="1" applyBorder="1" applyAlignment="1">
      <alignment horizontal="center" vertical="center"/>
    </xf>
    <xf numFmtId="164" fontId="21" fillId="2" borderId="3" xfId="0" applyNumberFormat="1" applyFont="1" applyFill="1" applyBorder="1" applyAlignment="1">
      <alignment horizontal="right" vertical="center" wrapText="1"/>
    </xf>
    <xf numFmtId="164" fontId="38" fillId="2" borderId="3" xfId="0" applyNumberFormat="1" applyFont="1" applyFill="1" applyBorder="1"/>
    <xf numFmtId="4" fontId="21" fillId="2" borderId="3" xfId="0" applyNumberFormat="1" applyFont="1" applyFill="1" applyBorder="1" applyAlignment="1">
      <alignment horizontal="center" vertical="center"/>
    </xf>
    <xf numFmtId="164" fontId="38" fillId="2" borderId="3" xfId="0" applyNumberFormat="1" applyFont="1" applyFill="1" applyBorder="1" applyAlignment="1">
      <alignment horizontal="center" vertical="center"/>
    </xf>
    <xf numFmtId="0" fontId="0" fillId="0" borderId="22" xfId="0" applyFont="1" applyBorder="1"/>
    <xf numFmtId="0" fontId="0" fillId="0" borderId="23" xfId="0" applyFont="1" applyBorder="1"/>
    <xf numFmtId="4" fontId="21" fillId="2" borderId="3" xfId="0" applyNumberFormat="1" applyFont="1" applyFill="1" applyBorder="1" applyAlignment="1">
      <alignment horizontal="center" vertical="center"/>
    </xf>
    <xf numFmtId="0" fontId="0" fillId="0" borderId="24" xfId="0" applyFont="1" applyBorder="1"/>
    <xf numFmtId="0" fontId="21" fillId="2" borderId="3" xfId="0" applyFont="1" applyFill="1" applyBorder="1" applyAlignment="1">
      <alignment wrapText="1"/>
    </xf>
    <xf numFmtId="0" fontId="0" fillId="0" borderId="25" xfId="0" applyFont="1" applyBorder="1"/>
    <xf numFmtId="0" fontId="39" fillId="2" borderId="3" xfId="0" applyFont="1" applyFill="1" applyBorder="1" applyAlignment="1">
      <alignment vertical="center" wrapText="1"/>
    </xf>
    <xf numFmtId="3" fontId="21" fillId="2" borderId="3" xfId="0" applyNumberFormat="1" applyFont="1" applyFill="1" applyBorder="1" applyAlignment="1">
      <alignment horizontal="right" vertical="center" wrapText="1"/>
    </xf>
    <xf numFmtId="4" fontId="0" fillId="0" borderId="25" xfId="0" applyNumberFormat="1" applyFont="1" applyBorder="1"/>
    <xf numFmtId="3" fontId="21" fillId="7" borderId="3" xfId="0" applyNumberFormat="1" applyFont="1" applyFill="1" applyBorder="1" applyAlignment="1">
      <alignment horizontal="right" vertical="center" wrapText="1"/>
    </xf>
    <xf numFmtId="164" fontId="40" fillId="0" borderId="3" xfId="0" applyNumberFormat="1" applyFont="1" applyBorder="1"/>
    <xf numFmtId="164" fontId="35" fillId="0" borderId="3" xfId="0" applyNumberFormat="1" applyFont="1" applyBorder="1"/>
    <xf numFmtId="0" fontId="28" fillId="8" borderId="3" xfId="0" applyFont="1" applyFill="1" applyBorder="1" applyAlignment="1">
      <alignment horizontal="left" vertical="top" wrapText="1" readingOrder="1"/>
    </xf>
    <xf numFmtId="0" fontId="28" fillId="8" borderId="3" xfId="0" applyFont="1" applyFill="1" applyBorder="1" applyAlignment="1">
      <alignment horizontal="center" vertical="center" wrapText="1"/>
    </xf>
    <xf numFmtId="164" fontId="35" fillId="2" borderId="3" xfId="0" applyNumberFormat="1" applyFont="1" applyFill="1" applyBorder="1"/>
    <xf numFmtId="164" fontId="35" fillId="0" borderId="3" xfId="0" applyNumberFormat="1" applyFont="1" applyBorder="1" applyAlignment="1">
      <alignment horizontal="center" vertical="center"/>
    </xf>
    <xf numFmtId="3" fontId="28" fillId="8" borderId="3" xfId="0" applyNumberFormat="1" applyFont="1" applyFill="1" applyBorder="1" applyAlignment="1">
      <alignment horizontal="center" vertical="center" wrapText="1"/>
    </xf>
    <xf numFmtId="0" fontId="28" fillId="8" borderId="3" xfId="0" applyFont="1" applyFill="1" applyBorder="1" applyAlignment="1">
      <alignment horizontal="center"/>
    </xf>
    <xf numFmtId="164" fontId="28" fillId="8" borderId="3" xfId="0" applyNumberFormat="1" applyFont="1" applyFill="1" applyBorder="1" applyAlignment="1">
      <alignment horizontal="center"/>
    </xf>
    <xf numFmtId="164" fontId="35" fillId="9" borderId="3" xfId="0" applyNumberFormat="1" applyFont="1" applyFill="1" applyBorder="1"/>
    <xf numFmtId="3" fontId="28" fillId="8" borderId="3" xfId="0" applyNumberFormat="1" applyFont="1" applyFill="1" applyBorder="1" applyAlignment="1">
      <alignment horizontal="right" vertical="center" wrapText="1"/>
    </xf>
    <xf numFmtId="0" fontId="35" fillId="0" borderId="8" xfId="0" applyFont="1" applyBorder="1" applyAlignment="1">
      <alignment horizontal="center" vertical="center"/>
    </xf>
    <xf numFmtId="164" fontId="28" fillId="8" borderId="3" xfId="0" applyNumberFormat="1" applyFont="1" applyFill="1" applyBorder="1" applyAlignment="1">
      <alignment horizontal="right" vertical="center" wrapText="1"/>
    </xf>
    <xf numFmtId="164" fontId="40" fillId="0" borderId="8" xfId="0" applyNumberFormat="1" applyFont="1" applyBorder="1"/>
    <xf numFmtId="164" fontId="35" fillId="0" borderId="8" xfId="0" applyNumberFormat="1" applyFont="1" applyBorder="1"/>
    <xf numFmtId="3" fontId="28" fillId="8" borderId="3" xfId="0" applyNumberFormat="1" applyFont="1" applyFill="1" applyBorder="1" applyAlignment="1">
      <alignment horizontal="right" vertical="center" wrapText="1"/>
    </xf>
    <xf numFmtId="0" fontId="21" fillId="8" borderId="3" xfId="0" applyFont="1" applyFill="1" applyBorder="1" applyAlignment="1">
      <alignment horizontal="center"/>
    </xf>
    <xf numFmtId="164" fontId="35" fillId="0" borderId="8" xfId="0" applyNumberFormat="1" applyFont="1" applyBorder="1" applyAlignment="1">
      <alignment horizontal="center" vertical="center"/>
    </xf>
    <xf numFmtId="0" fontId="0" fillId="2" borderId="25" xfId="0" applyFont="1" applyFill="1" applyBorder="1"/>
    <xf numFmtId="164" fontId="35" fillId="0" borderId="12" xfId="0" applyNumberFormat="1" applyFont="1" applyBorder="1"/>
    <xf numFmtId="0" fontId="21" fillId="8" borderId="3" xfId="0" applyFont="1" applyFill="1" applyBorder="1" applyAlignment="1">
      <alignment wrapText="1"/>
    </xf>
    <xf numFmtId="0" fontId="28" fillId="2" borderId="3" xfId="0" applyFont="1" applyFill="1" applyBorder="1" applyAlignment="1">
      <alignment horizontal="left" vertical="top" wrapText="1" readingOrder="1"/>
    </xf>
    <xf numFmtId="0" fontId="21" fillId="2" borderId="3" xfId="0" applyFont="1" applyFill="1" applyBorder="1" applyAlignment="1">
      <alignment vertical="top" wrapText="1"/>
    </xf>
    <xf numFmtId="9" fontId="21" fillId="2" borderId="3" xfId="0" applyNumberFormat="1" applyFont="1" applyFill="1" applyBorder="1" applyAlignment="1">
      <alignment horizontal="center" vertical="center" wrapText="1"/>
    </xf>
    <xf numFmtId="9" fontId="21" fillId="2" borderId="3" xfId="0" applyNumberFormat="1" applyFont="1" applyFill="1" applyBorder="1" applyAlignment="1">
      <alignment horizontal="center"/>
    </xf>
    <xf numFmtId="0" fontId="21" fillId="2" borderId="15" xfId="0" applyFont="1" applyFill="1" applyBorder="1" applyAlignment="1">
      <alignment vertical="top" wrapText="1"/>
    </xf>
    <xf numFmtId="0" fontId="21" fillId="2" borderId="3" xfId="0" applyFont="1" applyFill="1" applyBorder="1" applyAlignment="1">
      <alignment horizontal="center" vertical="center" wrapText="1"/>
    </xf>
    <xf numFmtId="0" fontId="21" fillId="2" borderId="3" xfId="0" applyFont="1" applyFill="1" applyBorder="1" applyAlignment="1">
      <alignment horizontal="center" vertical="center"/>
    </xf>
    <xf numFmtId="0" fontId="21" fillId="2" borderId="3" xfId="0" applyFont="1" applyFill="1" applyBorder="1" applyAlignment="1">
      <alignment horizontal="center"/>
    </xf>
    <xf numFmtId="0" fontId="21" fillId="2" borderId="15" xfId="0" applyFont="1" applyFill="1" applyBorder="1" applyAlignment="1">
      <alignment vertical="top" wrapText="1"/>
    </xf>
    <xf numFmtId="0" fontId="28" fillId="2" borderId="3" xfId="0" applyFont="1" applyFill="1" applyBorder="1" applyAlignment="1">
      <alignment vertical="top" wrapText="1"/>
    </xf>
    <xf numFmtId="10" fontId="21" fillId="2" borderId="3" xfId="0" applyNumberFormat="1" applyFont="1" applyFill="1" applyBorder="1" applyAlignment="1">
      <alignment horizontal="center" vertical="center" wrapText="1"/>
    </xf>
    <xf numFmtId="9" fontId="21" fillId="2" borderId="3" xfId="0" applyNumberFormat="1" applyFont="1" applyFill="1" applyBorder="1" applyAlignment="1">
      <alignment horizontal="center" vertical="center" wrapText="1"/>
    </xf>
    <xf numFmtId="10" fontId="21" fillId="2" borderId="3" xfId="0" applyNumberFormat="1" applyFont="1" applyFill="1" applyBorder="1" applyAlignment="1">
      <alignment horizontal="center" vertical="center" wrapText="1"/>
    </xf>
    <xf numFmtId="10" fontId="21" fillId="2" borderId="3" xfId="0" applyNumberFormat="1" applyFont="1" applyFill="1" applyBorder="1" applyAlignment="1">
      <alignment horizontal="center"/>
    </xf>
    <xf numFmtId="0" fontId="21" fillId="2" borderId="3" xfId="0" applyFont="1" applyFill="1" applyBorder="1" applyAlignment="1">
      <alignment wrapText="1"/>
    </xf>
    <xf numFmtId="3" fontId="21" fillId="2" borderId="3" xfId="0" applyNumberFormat="1" applyFont="1" applyFill="1" applyBorder="1" applyAlignment="1">
      <alignment horizontal="center"/>
    </xf>
    <xf numFmtId="9" fontId="21" fillId="2" borderId="3" xfId="0" applyNumberFormat="1" applyFont="1" applyFill="1" applyBorder="1" applyAlignment="1">
      <alignment horizontal="center" wrapText="1"/>
    </xf>
    <xf numFmtId="9" fontId="21" fillId="2" borderId="3" xfId="0" applyNumberFormat="1" applyFont="1" applyFill="1" applyBorder="1" applyAlignment="1">
      <alignment horizontal="center"/>
    </xf>
    <xf numFmtId="0" fontId="35" fillId="2" borderId="26" xfId="0" applyFont="1" applyFill="1" applyBorder="1" applyAlignment="1">
      <alignment horizontal="center" vertical="center" wrapText="1"/>
    </xf>
    <xf numFmtId="164" fontId="35" fillId="2" borderId="26" xfId="0" applyNumberFormat="1" applyFont="1" applyFill="1" applyBorder="1" applyAlignment="1">
      <alignment horizontal="center" vertical="center" wrapText="1"/>
    </xf>
    <xf numFmtId="0" fontId="35" fillId="2" borderId="3" xfId="0" applyFont="1" applyFill="1" applyBorder="1" applyAlignment="1">
      <alignment horizontal="center" vertical="center"/>
    </xf>
    <xf numFmtId="0" fontId="41" fillId="2" borderId="15" xfId="0" applyFont="1" applyFill="1" applyBorder="1" applyAlignment="1">
      <alignment vertical="top" wrapText="1"/>
    </xf>
    <xf numFmtId="164" fontId="36" fillId="10" borderId="3" xfId="0" applyNumberFormat="1" applyFont="1" applyFill="1" applyBorder="1"/>
    <xf numFmtId="0" fontId="21" fillId="2" borderId="3" xfId="0" applyFont="1" applyFill="1" applyBorder="1" applyAlignment="1">
      <alignment horizontal="center" wrapText="1"/>
    </xf>
    <xf numFmtId="164" fontId="36" fillId="2" borderId="3" xfId="0" applyNumberFormat="1" applyFont="1" applyFill="1" applyBorder="1" applyAlignment="1">
      <alignment horizontal="center"/>
    </xf>
    <xf numFmtId="164" fontId="21" fillId="2" borderId="3" xfId="0" applyNumberFormat="1" applyFont="1" applyFill="1" applyBorder="1" applyAlignment="1">
      <alignment horizontal="center"/>
    </xf>
    <xf numFmtId="164" fontId="21" fillId="2" borderId="3" xfId="0" applyNumberFormat="1" applyFont="1" applyFill="1" applyBorder="1" applyAlignment="1">
      <alignment horizontal="right" vertical="center" wrapText="1"/>
    </xf>
    <xf numFmtId="164" fontId="36" fillId="2" borderId="3" xfId="0" applyNumberFormat="1" applyFont="1" applyFill="1" applyBorder="1" applyAlignment="1">
      <alignment horizontal="center" wrapText="1"/>
    </xf>
    <xf numFmtId="0" fontId="28" fillId="2" borderId="3" xfId="0" applyFont="1" applyFill="1" applyBorder="1" applyAlignment="1">
      <alignment horizontal="left" vertical="top" wrapText="1" readingOrder="1"/>
    </xf>
    <xf numFmtId="0" fontId="21" fillId="2" borderId="3" xfId="0" applyFont="1" applyFill="1" applyBorder="1" applyAlignment="1">
      <alignment horizontal="left" vertical="top" wrapText="1" readingOrder="1"/>
    </xf>
    <xf numFmtId="164" fontId="42" fillId="2" borderId="3" xfId="0" applyNumberFormat="1" applyFont="1" applyFill="1" applyBorder="1" applyAlignment="1">
      <alignment horizontal="right" vertical="center" wrapText="1"/>
    </xf>
    <xf numFmtId="3" fontId="42" fillId="2" borderId="3" xfId="0" applyNumberFormat="1" applyFont="1" applyFill="1" applyBorder="1" applyAlignment="1">
      <alignment horizontal="right" vertical="center" wrapText="1"/>
    </xf>
    <xf numFmtId="0" fontId="42" fillId="2" borderId="3" xfId="0" applyFont="1" applyFill="1" applyBorder="1" applyAlignment="1">
      <alignment horizontal="center"/>
    </xf>
    <xf numFmtId="0" fontId="42" fillId="2" borderId="3" xfId="0" applyFont="1" applyFill="1" applyBorder="1" applyAlignment="1">
      <alignment wrapText="1"/>
    </xf>
    <xf numFmtId="0" fontId="23" fillId="0" borderId="0" xfId="0" applyFont="1"/>
    <xf numFmtId="0" fontId="43" fillId="0" borderId="0" xfId="0" applyFont="1"/>
    <xf numFmtId="0" fontId="21" fillId="2" borderId="3" xfId="0" applyFont="1" applyFill="1" applyBorder="1" applyAlignment="1">
      <alignment horizontal="left" vertical="top" wrapText="1" readingOrder="1"/>
    </xf>
    <xf numFmtId="0" fontId="42" fillId="2" borderId="3" xfId="0" applyFont="1" applyFill="1" applyBorder="1" applyAlignment="1">
      <alignment wrapText="1"/>
    </xf>
    <xf numFmtId="0" fontId="44" fillId="2" borderId="3" xfId="0" applyFont="1" applyFill="1" applyBorder="1" applyAlignment="1">
      <alignment vertical="top" wrapText="1"/>
    </xf>
    <xf numFmtId="0" fontId="11" fillId="2" borderId="12" xfId="0" applyFont="1" applyFill="1" applyBorder="1"/>
    <xf numFmtId="4" fontId="21" fillId="2" borderId="3" xfId="0" applyNumberFormat="1" applyFont="1" applyFill="1" applyBorder="1" applyAlignment="1">
      <alignment horizontal="right" vertical="center" wrapText="1"/>
    </xf>
    <xf numFmtId="0" fontId="11" fillId="2" borderId="20" xfId="0" applyFont="1" applyFill="1" applyBorder="1"/>
    <xf numFmtId="0" fontId="41" fillId="2" borderId="20" xfId="0" applyFont="1" applyFill="1" applyBorder="1" applyAlignment="1">
      <alignment horizontal="center" wrapText="1"/>
    </xf>
    <xf numFmtId="3" fontId="0" fillId="0" borderId="0" xfId="0" applyNumberFormat="1" applyFont="1"/>
    <xf numFmtId="0" fontId="28" fillId="2" borderId="15" xfId="0" applyFont="1" applyFill="1" applyBorder="1" applyAlignment="1">
      <alignment horizontal="left" vertical="top" wrapText="1" readingOrder="1"/>
    </xf>
    <xf numFmtId="164" fontId="35" fillId="10" borderId="3" xfId="0" applyNumberFormat="1" applyFont="1" applyFill="1" applyBorder="1"/>
    <xf numFmtId="0" fontId="21" fillId="2" borderId="20" xfId="0" applyFont="1" applyFill="1" applyBorder="1" applyAlignment="1">
      <alignment horizontal="center" vertical="center" wrapText="1"/>
    </xf>
    <xf numFmtId="0" fontId="36" fillId="2" borderId="3" xfId="0" applyFont="1" applyFill="1" applyBorder="1"/>
    <xf numFmtId="0" fontId="41" fillId="2" borderId="3" xfId="0" applyFont="1" applyFill="1" applyBorder="1" applyAlignment="1">
      <alignment vertical="top" wrapText="1"/>
    </xf>
    <xf numFmtId="0" fontId="41" fillId="2" borderId="12" xfId="0" applyFont="1" applyFill="1" applyBorder="1" applyAlignment="1">
      <alignment horizontal="center" wrapText="1"/>
    </xf>
    <xf numFmtId="9" fontId="11" fillId="2" borderId="12" xfId="0" applyNumberFormat="1" applyFont="1" applyFill="1" applyBorder="1"/>
    <xf numFmtId="0" fontId="11" fillId="2" borderId="12" xfId="0" applyFont="1" applyFill="1" applyBorder="1" applyAlignment="1"/>
    <xf numFmtId="166" fontId="36" fillId="2" borderId="3" xfId="0" applyNumberFormat="1" applyFont="1" applyFill="1" applyBorder="1"/>
    <xf numFmtId="0" fontId="11" fillId="2" borderId="12" xfId="0" applyFont="1" applyFill="1" applyBorder="1" applyAlignment="1"/>
    <xf numFmtId="166" fontId="35" fillId="9" borderId="3" xfId="0" applyNumberFormat="1" applyFont="1" applyFill="1" applyBorder="1"/>
    <xf numFmtId="9" fontId="41" fillId="2" borderId="20" xfId="0" applyNumberFormat="1" applyFont="1" applyFill="1" applyBorder="1" applyAlignment="1">
      <alignment horizontal="center" wrapText="1"/>
    </xf>
    <xf numFmtId="0" fontId="41" fillId="2" borderId="20" xfId="0" applyFont="1" applyFill="1" applyBorder="1" applyAlignment="1">
      <alignment horizontal="center" wrapText="1"/>
    </xf>
    <xf numFmtId="0" fontId="41" fillId="2" borderId="20" xfId="0" applyFont="1" applyFill="1" applyBorder="1" applyAlignment="1">
      <alignment horizontal="center"/>
    </xf>
    <xf numFmtId="0" fontId="11" fillId="2" borderId="20" xfId="0" applyFont="1" applyFill="1" applyBorder="1" applyAlignment="1"/>
    <xf numFmtId="0" fontId="41" fillId="2" borderId="15" xfId="0" applyFont="1" applyFill="1" applyBorder="1" applyAlignment="1">
      <alignment vertical="top" wrapText="1"/>
    </xf>
    <xf numFmtId="9" fontId="11" fillId="2" borderId="20" xfId="0" applyNumberFormat="1" applyFont="1" applyFill="1" applyBorder="1"/>
    <xf numFmtId="0" fontId="11" fillId="2" borderId="20" xfId="0" applyFont="1" applyFill="1" applyBorder="1" applyAlignment="1"/>
    <xf numFmtId="0" fontId="35" fillId="2" borderId="3" xfId="0" applyFont="1" applyFill="1" applyBorder="1" applyAlignment="1">
      <alignment horizontal="center" vertical="center" wrapText="1"/>
    </xf>
    <xf numFmtId="0" fontId="36" fillId="10" borderId="3" xfId="0" applyFont="1" applyFill="1" applyBorder="1" applyAlignment="1">
      <alignment horizontal="center" vertical="center"/>
    </xf>
    <xf numFmtId="164" fontId="37" fillId="2" borderId="17" xfId="0" applyNumberFormat="1" applyFont="1" applyFill="1" applyBorder="1" applyAlignment="1">
      <alignment horizontal="center" wrapText="1"/>
    </xf>
    <xf numFmtId="0" fontId="36" fillId="0" borderId="3" xfId="0" applyFont="1" applyBorder="1"/>
    <xf numFmtId="0" fontId="45" fillId="2" borderId="3" xfId="0" applyFont="1" applyFill="1" applyBorder="1" applyAlignment="1">
      <alignment horizontal="left" vertical="top" wrapText="1" readingOrder="1"/>
    </xf>
    <xf numFmtId="164" fontId="46" fillId="2" borderId="3" xfId="0" applyNumberFormat="1" applyFont="1" applyFill="1" applyBorder="1" applyAlignment="1">
      <alignment horizontal="center" readingOrder="1"/>
    </xf>
    <xf numFmtId="164" fontId="37" fillId="2" borderId="3" xfId="0" applyNumberFormat="1" applyFont="1" applyFill="1" applyBorder="1" applyAlignment="1">
      <alignment horizontal="center" wrapText="1"/>
    </xf>
    <xf numFmtId="0" fontId="21" fillId="2" borderId="1" xfId="0" applyFont="1" applyFill="1" applyBorder="1" applyAlignment="1">
      <alignment wrapText="1"/>
    </xf>
    <xf numFmtId="0" fontId="21" fillId="2" borderId="1" xfId="0" applyFont="1" applyFill="1" applyBorder="1" applyAlignment="1">
      <alignment horizontal="center" vertical="center" wrapText="1"/>
    </xf>
    <xf numFmtId="0" fontId="47" fillId="2" borderId="3" xfId="0" applyFont="1" applyFill="1" applyBorder="1" applyAlignment="1">
      <alignment horizontal="left" vertical="top" wrapText="1" readingOrder="1"/>
    </xf>
    <xf numFmtId="0" fontId="35" fillId="10" borderId="3" xfId="0" applyFont="1" applyFill="1" applyBorder="1" applyAlignment="1">
      <alignment horizontal="center"/>
    </xf>
    <xf numFmtId="0" fontId="35" fillId="0" borderId="3" xfId="0" applyFont="1" applyBorder="1"/>
    <xf numFmtId="0" fontId="34" fillId="2" borderId="3" xfId="0" applyFont="1" applyFill="1" applyBorder="1" applyAlignment="1">
      <alignment horizontal="left" vertical="top" wrapText="1" readingOrder="1"/>
    </xf>
    <xf numFmtId="164" fontId="37" fillId="2" borderId="26" xfId="0" applyNumberFormat="1" applyFont="1" applyFill="1" applyBorder="1" applyAlignment="1">
      <alignment horizontal="center" wrapText="1"/>
    </xf>
    <xf numFmtId="0" fontId="48" fillId="2" borderId="3" xfId="0" applyFont="1" applyFill="1" applyBorder="1" applyAlignment="1">
      <alignment horizontal="right" vertical="top" wrapText="1" readingOrder="1"/>
    </xf>
    <xf numFmtId="0" fontId="21" fillId="2" borderId="3" xfId="0" applyFont="1" applyFill="1" applyBorder="1"/>
    <xf numFmtId="0" fontId="35" fillId="10" borderId="3" xfId="0" applyFont="1" applyFill="1" applyBorder="1" applyAlignment="1">
      <alignment horizontal="center" vertical="center"/>
    </xf>
    <xf numFmtId="0" fontId="28" fillId="2" borderId="3" xfId="0" applyFont="1" applyFill="1" applyBorder="1" applyAlignment="1">
      <alignment horizontal="center" vertical="center" wrapText="1"/>
    </xf>
    <xf numFmtId="0" fontId="48" fillId="2" borderId="3" xfId="0" applyFont="1" applyFill="1" applyBorder="1" applyAlignment="1">
      <alignment horizontal="right" vertical="center" wrapText="1" readingOrder="1"/>
    </xf>
    <xf numFmtId="164" fontId="35" fillId="2" borderId="3" xfId="0" applyNumberFormat="1" applyFont="1" applyFill="1" applyBorder="1" applyAlignment="1">
      <alignment horizontal="center" vertical="center"/>
    </xf>
    <xf numFmtId="0" fontId="48" fillId="2" borderId="3" xfId="0" applyFont="1" applyFill="1" applyBorder="1" applyAlignment="1">
      <alignment horizontal="right" vertical="center" wrapText="1" readingOrder="1"/>
    </xf>
    <xf numFmtId="9" fontId="21" fillId="2" borderId="3" xfId="0" applyNumberFormat="1" applyFont="1" applyFill="1" applyBorder="1" applyAlignment="1">
      <alignment vertical="center"/>
    </xf>
    <xf numFmtId="0" fontId="21" fillId="2" borderId="3" xfId="0" applyFont="1" applyFill="1" applyBorder="1" applyAlignment="1">
      <alignment vertical="center"/>
    </xf>
    <xf numFmtId="164" fontId="35" fillId="9" borderId="3" xfId="0" applyNumberFormat="1" applyFont="1" applyFill="1" applyBorder="1" applyAlignment="1">
      <alignment horizontal="center" vertical="center"/>
    </xf>
    <xf numFmtId="0" fontId="21" fillId="2" borderId="3" xfId="0" applyFont="1" applyFill="1" applyBorder="1" applyAlignment="1">
      <alignment horizontal="center" vertical="center"/>
    </xf>
    <xf numFmtId="166" fontId="36" fillId="0" borderId="0" xfId="0" applyNumberFormat="1" applyFont="1"/>
    <xf numFmtId="4" fontId="28" fillId="2" borderId="3" xfId="0" applyNumberFormat="1" applyFont="1" applyFill="1" applyBorder="1" applyAlignment="1">
      <alignment horizontal="center" vertical="center"/>
    </xf>
    <xf numFmtId="0" fontId="36" fillId="2" borderId="3" xfId="0" applyFont="1" applyFill="1" applyBorder="1" applyAlignment="1">
      <alignment horizontal="center"/>
    </xf>
    <xf numFmtId="4" fontId="28" fillId="2" borderId="3" xfId="0" applyNumberFormat="1" applyFont="1" applyFill="1" applyBorder="1" applyAlignment="1">
      <alignment horizontal="center" vertical="center"/>
    </xf>
    <xf numFmtId="166" fontId="35" fillId="2" borderId="3" xfId="0" applyNumberFormat="1" applyFont="1" applyFill="1" applyBorder="1"/>
    <xf numFmtId="164" fontId="28" fillId="2" borderId="3" xfId="0" applyNumberFormat="1" applyFont="1" applyFill="1" applyBorder="1" applyAlignment="1">
      <alignment wrapText="1"/>
    </xf>
    <xf numFmtId="166" fontId="35" fillId="0" borderId="3" xfId="0" applyNumberFormat="1" applyFont="1" applyBorder="1"/>
    <xf numFmtId="164" fontId="28" fillId="2" borderId="3" xfId="0" applyNumberFormat="1" applyFont="1" applyFill="1" applyBorder="1" applyAlignment="1">
      <alignment vertical="center" wrapText="1"/>
    </xf>
    <xf numFmtId="0" fontId="35" fillId="0" borderId="0" xfId="0" applyFont="1" applyAlignment="1">
      <alignment horizontal="center" vertical="center"/>
    </xf>
    <xf numFmtId="0" fontId="35" fillId="0" borderId="0" xfId="0" applyFont="1" applyAlignment="1">
      <alignment horizontal="center"/>
    </xf>
    <xf numFmtId="166" fontId="35" fillId="0" borderId="0" xfId="0" applyNumberFormat="1" applyFont="1"/>
    <xf numFmtId="164" fontId="35" fillId="0" borderId="0" xfId="0" applyNumberFormat="1" applyFont="1"/>
    <xf numFmtId="164" fontId="28" fillId="2" borderId="3" xfId="0" applyNumberFormat="1" applyFont="1" applyFill="1" applyBorder="1" applyAlignment="1">
      <alignment horizontal="center" vertical="center" wrapText="1"/>
    </xf>
    <xf numFmtId="164" fontId="21" fillId="2" borderId="3" xfId="0" applyNumberFormat="1" applyFont="1" applyFill="1" applyBorder="1" applyAlignment="1">
      <alignment horizontal="left" vertical="top" wrapText="1" readingOrder="1"/>
    </xf>
    <xf numFmtId="164" fontId="21" fillId="2" borderId="3" xfId="0" applyNumberFormat="1" applyFont="1" applyFill="1" applyBorder="1"/>
    <xf numFmtId="164" fontId="28" fillId="2" borderId="3" xfId="0" applyNumberFormat="1" applyFont="1" applyFill="1" applyBorder="1" applyAlignment="1">
      <alignment horizontal="center" vertical="center"/>
    </xf>
    <xf numFmtId="164" fontId="34" fillId="2" borderId="3" xfId="0" applyNumberFormat="1" applyFont="1" applyFill="1" applyBorder="1" applyAlignment="1">
      <alignment horizontal="center" vertical="center"/>
    </xf>
    <xf numFmtId="164" fontId="32" fillId="2" borderId="3" xfId="0" applyNumberFormat="1" applyFont="1" applyFill="1" applyBorder="1" applyAlignment="1">
      <alignment horizontal="center" vertical="center"/>
    </xf>
    <xf numFmtId="164" fontId="49" fillId="2" borderId="3" xfId="0" applyNumberFormat="1" applyFont="1" applyFill="1" applyBorder="1"/>
    <xf numFmtId="164" fontId="5" fillId="0" borderId="13" xfId="0" applyNumberFormat="1" applyFont="1" applyBorder="1"/>
    <xf numFmtId="166" fontId="36" fillId="0" borderId="3" xfId="0" applyNumberFormat="1" applyFont="1" applyBorder="1"/>
    <xf numFmtId="167" fontId="21" fillId="2" borderId="3" xfId="0" applyNumberFormat="1" applyFont="1" applyFill="1" applyBorder="1" applyAlignment="1">
      <alignment horizontal="center"/>
    </xf>
    <xf numFmtId="167" fontId="21" fillId="2" borderId="3" xfId="0" applyNumberFormat="1" applyFont="1" applyFill="1" applyBorder="1" applyAlignment="1">
      <alignment horizontal="center"/>
    </xf>
    <xf numFmtId="164" fontId="21" fillId="2" borderId="3" xfId="0" applyNumberFormat="1" applyFont="1" applyFill="1" applyBorder="1" applyAlignment="1">
      <alignment horizontal="center" vertical="center"/>
    </xf>
    <xf numFmtId="164" fontId="48" fillId="2" borderId="3" xfId="0" applyNumberFormat="1" applyFont="1" applyFill="1" applyBorder="1" applyAlignment="1">
      <alignment vertical="center"/>
    </xf>
    <xf numFmtId="164" fontId="50" fillId="2" borderId="3" xfId="0" applyNumberFormat="1" applyFont="1" applyFill="1" applyBorder="1"/>
    <xf numFmtId="164" fontId="21" fillId="2" borderId="3" xfId="0" applyNumberFormat="1" applyFont="1" applyFill="1" applyBorder="1" applyAlignment="1">
      <alignment vertical="center"/>
    </xf>
    <xf numFmtId="0" fontId="21" fillId="2" borderId="3" xfId="0" applyFont="1" applyFill="1" applyBorder="1" applyAlignment="1">
      <alignment vertical="center" wrapText="1"/>
    </xf>
    <xf numFmtId="164" fontId="51" fillId="2" borderId="3" xfId="0" applyNumberFormat="1" applyFont="1" applyFill="1" applyBorder="1"/>
    <xf numFmtId="0" fontId="35" fillId="0" borderId="3" xfId="0" applyFont="1" applyBorder="1" applyAlignment="1">
      <alignment horizontal="center"/>
    </xf>
    <xf numFmtId="167" fontId="21" fillId="2" borderId="3" xfId="0" applyNumberFormat="1" applyFont="1" applyFill="1" applyBorder="1" applyAlignment="1"/>
    <xf numFmtId="164" fontId="21" fillId="2" borderId="3" xfId="0" applyNumberFormat="1" applyFont="1" applyFill="1" applyBorder="1" applyAlignment="1">
      <alignment horizontal="center"/>
    </xf>
    <xf numFmtId="164" fontId="49" fillId="2" borderId="3" xfId="0" applyNumberFormat="1" applyFont="1" applyFill="1" applyBorder="1" applyAlignment="1">
      <alignment vertical="center"/>
    </xf>
    <xf numFmtId="164" fontId="49" fillId="2" borderId="3" xfId="0" applyNumberFormat="1" applyFont="1" applyFill="1" applyBorder="1" applyAlignment="1"/>
    <xf numFmtId="164" fontId="21" fillId="2" borderId="3" xfId="0" applyNumberFormat="1" applyFont="1" applyFill="1" applyBorder="1" applyAlignment="1"/>
    <xf numFmtId="167" fontId="21" fillId="2" borderId="12" xfId="0" applyNumberFormat="1" applyFont="1" applyFill="1" applyBorder="1" applyAlignment="1">
      <alignment horizontal="center"/>
    </xf>
    <xf numFmtId="0" fontId="5" fillId="2" borderId="12" xfId="0" applyFont="1" applyFill="1" applyBorder="1" applyAlignment="1"/>
    <xf numFmtId="164" fontId="5" fillId="2" borderId="12" xfId="0" applyNumberFormat="1" applyFont="1" applyFill="1" applyBorder="1" applyAlignment="1"/>
    <xf numFmtId="167" fontId="21" fillId="2" borderId="12" xfId="0" applyNumberFormat="1" applyFont="1" applyFill="1" applyBorder="1" applyAlignment="1">
      <alignment horizontal="right"/>
    </xf>
    <xf numFmtId="167" fontId="5" fillId="2" borderId="12" xfId="0" applyNumberFormat="1" applyFont="1" applyFill="1" applyBorder="1" applyAlignment="1"/>
    <xf numFmtId="167" fontId="11" fillId="2" borderId="12" xfId="0" applyNumberFormat="1" applyFont="1" applyFill="1" applyBorder="1" applyAlignment="1"/>
    <xf numFmtId="164" fontId="11" fillId="2" borderId="12" xfId="0" applyNumberFormat="1" applyFont="1" applyFill="1" applyBorder="1" applyAlignment="1"/>
    <xf numFmtId="0" fontId="21" fillId="2" borderId="15" xfId="0" applyFont="1" applyFill="1" applyBorder="1" applyAlignment="1">
      <alignment wrapText="1"/>
    </xf>
    <xf numFmtId="167" fontId="21" fillId="2" borderId="20" xfId="0" applyNumberFormat="1" applyFont="1" applyFill="1" applyBorder="1" applyAlignment="1">
      <alignment horizontal="center"/>
    </xf>
    <xf numFmtId="0" fontId="5" fillId="2" borderId="20" xfId="0" applyFont="1" applyFill="1" applyBorder="1" applyAlignment="1"/>
    <xf numFmtId="164" fontId="5" fillId="2" borderId="20" xfId="0" applyNumberFormat="1" applyFont="1" applyFill="1" applyBorder="1" applyAlignment="1"/>
    <xf numFmtId="167" fontId="21" fillId="2" borderId="20" xfId="0" applyNumberFormat="1" applyFont="1" applyFill="1" applyBorder="1" applyAlignment="1">
      <alignment horizontal="right"/>
    </xf>
    <xf numFmtId="167" fontId="11" fillId="2" borderId="20" xfId="0" applyNumberFormat="1" applyFont="1" applyFill="1" applyBorder="1" applyAlignment="1"/>
    <xf numFmtId="164" fontId="11" fillId="2" borderId="20" xfId="0" applyNumberFormat="1" applyFont="1" applyFill="1" applyBorder="1" applyAlignment="1"/>
    <xf numFmtId="164" fontId="50" fillId="2" borderId="3" xfId="0" applyNumberFormat="1" applyFont="1" applyFill="1" applyBorder="1" applyAlignment="1"/>
    <xf numFmtId="0" fontId="21" fillId="2" borderId="12" xfId="0" applyFont="1" applyFill="1" applyBorder="1" applyAlignment="1">
      <alignment horizontal="center"/>
    </xf>
    <xf numFmtId="0" fontId="21" fillId="2" borderId="20" xfId="0" applyFont="1" applyFill="1" applyBorder="1" applyAlignment="1">
      <alignment horizontal="center"/>
    </xf>
    <xf numFmtId="167" fontId="5" fillId="2" borderId="20" xfId="0" applyNumberFormat="1" applyFont="1" applyFill="1" applyBorder="1" applyAlignment="1"/>
    <xf numFmtId="0" fontId="21" fillId="2" borderId="20" xfId="0" applyFont="1" applyFill="1" applyBorder="1" applyAlignment="1">
      <alignment horizontal="right"/>
    </xf>
    <xf numFmtId="0" fontId="21" fillId="2" borderId="15" xfId="0" applyFont="1" applyFill="1" applyBorder="1" applyAlignment="1">
      <alignment wrapText="1"/>
    </xf>
    <xf numFmtId="167" fontId="5" fillId="2" borderId="20" xfId="0" applyNumberFormat="1" applyFont="1" applyFill="1" applyBorder="1" applyAlignment="1"/>
    <xf numFmtId="164" fontId="32" fillId="2" borderId="3" xfId="0" applyNumberFormat="1" applyFont="1" applyFill="1" applyBorder="1" applyAlignment="1">
      <alignment horizontal="center" vertical="center"/>
    </xf>
    <xf numFmtId="164" fontId="5" fillId="2" borderId="15" xfId="0" applyNumberFormat="1" applyFont="1" applyFill="1" applyBorder="1" applyAlignment="1">
      <alignment vertical="top"/>
    </xf>
    <xf numFmtId="164" fontId="28" fillId="2" borderId="15" xfId="0" applyNumberFormat="1" applyFont="1" applyFill="1" applyBorder="1" applyAlignment="1">
      <alignment vertical="top" wrapText="1"/>
    </xf>
    <xf numFmtId="164" fontId="28" fillId="11" borderId="3" xfId="0" applyNumberFormat="1" applyFont="1" applyFill="1" applyBorder="1" applyAlignment="1">
      <alignment vertical="top" wrapText="1"/>
    </xf>
    <xf numFmtId="164" fontId="5" fillId="11" borderId="20" xfId="0" applyNumberFormat="1" applyFont="1" applyFill="1" applyBorder="1" applyAlignment="1"/>
    <xf numFmtId="164" fontId="21" fillId="11" borderId="3" xfId="0" applyNumberFormat="1" applyFont="1" applyFill="1" applyBorder="1" applyAlignment="1">
      <alignment horizontal="center"/>
    </xf>
    <xf numFmtId="164" fontId="21" fillId="11" borderId="3" xfId="0" applyNumberFormat="1" applyFont="1" applyFill="1" applyBorder="1" applyAlignment="1">
      <alignment horizontal="center" vertical="center"/>
    </xf>
    <xf numFmtId="164" fontId="32" fillId="11" borderId="3" xfId="0" applyNumberFormat="1" applyFont="1" applyFill="1" applyBorder="1" applyAlignment="1">
      <alignment horizontal="center" vertical="center"/>
    </xf>
    <xf numFmtId="164" fontId="21" fillId="11" borderId="3" xfId="0" applyNumberFormat="1" applyFont="1" applyFill="1" applyBorder="1"/>
    <xf numFmtId="164" fontId="21" fillId="2" borderId="15" xfId="0" applyNumberFormat="1" applyFont="1" applyFill="1" applyBorder="1" applyAlignment="1">
      <alignment vertical="top" wrapText="1"/>
    </xf>
    <xf numFmtId="167" fontId="21" fillId="2" borderId="20" xfId="0" applyNumberFormat="1" applyFont="1" applyFill="1" applyBorder="1" applyAlignment="1"/>
    <xf numFmtId="164" fontId="21" fillId="2" borderId="20" xfId="0" applyNumberFormat="1" applyFont="1" applyFill="1" applyBorder="1" applyAlignment="1"/>
    <xf numFmtId="167" fontId="21" fillId="2" borderId="20" xfId="0" applyNumberFormat="1" applyFont="1" applyFill="1" applyBorder="1" applyAlignment="1"/>
    <xf numFmtId="164" fontId="42" fillId="2" borderId="20" xfId="0" applyNumberFormat="1" applyFont="1" applyFill="1" applyBorder="1" applyAlignment="1"/>
    <xf numFmtId="164" fontId="34" fillId="2" borderId="12" xfId="0" applyNumberFormat="1" applyFont="1" applyFill="1" applyBorder="1" applyAlignment="1">
      <alignment horizontal="center"/>
    </xf>
    <xf numFmtId="164" fontId="28" fillId="2" borderId="15" xfId="0" applyNumberFormat="1" applyFont="1" applyFill="1" applyBorder="1" applyAlignment="1">
      <alignment horizontal="center"/>
    </xf>
    <xf numFmtId="164" fontId="34" fillId="2" borderId="20" xfId="0" applyNumberFormat="1" applyFont="1" applyFill="1" applyBorder="1" applyAlignment="1">
      <alignment horizontal="center"/>
    </xf>
    <xf numFmtId="167" fontId="42" fillId="2" borderId="20" xfId="0" applyNumberFormat="1" applyFont="1" applyFill="1" applyBorder="1" applyAlignment="1"/>
    <xf numFmtId="0" fontId="28" fillId="12" borderId="3" xfId="0" applyFont="1" applyFill="1" applyBorder="1" applyAlignment="1">
      <alignment horizontal="left" vertical="center" wrapText="1" readingOrder="1"/>
    </xf>
    <xf numFmtId="0" fontId="21" fillId="12" borderId="3" xfId="0" applyFont="1" applyFill="1" applyBorder="1" applyAlignment="1">
      <alignment horizontal="center"/>
    </xf>
    <xf numFmtId="164" fontId="21" fillId="12" borderId="3" xfId="0" applyNumberFormat="1" applyFont="1" applyFill="1" applyBorder="1" applyAlignment="1">
      <alignment horizontal="center"/>
    </xf>
    <xf numFmtId="4" fontId="21" fillId="12" borderId="3" xfId="0" applyNumberFormat="1" applyFont="1" applyFill="1" applyBorder="1" applyAlignment="1">
      <alignment horizontal="center"/>
    </xf>
    <xf numFmtId="0" fontId="21" fillId="12" borderId="3" xfId="0" applyFont="1" applyFill="1" applyBorder="1" applyAlignment="1">
      <alignment horizontal="center"/>
    </xf>
    <xf numFmtId="3" fontId="36" fillId="0" borderId="3" xfId="0" applyNumberFormat="1" applyFont="1" applyBorder="1" applyAlignment="1">
      <alignment horizontal="center" vertical="center"/>
    </xf>
    <xf numFmtId="0" fontId="33" fillId="2" borderId="3" xfId="0" applyFont="1" applyFill="1" applyBorder="1"/>
    <xf numFmtId="0" fontId="28" fillId="2" borderId="3" xfId="0" applyFont="1" applyFill="1" applyBorder="1" applyAlignment="1">
      <alignment horizontal="left" vertical="center" readingOrder="1"/>
    </xf>
    <xf numFmtId="0" fontId="21" fillId="2" borderId="3" xfId="0" applyFont="1" applyFill="1" applyBorder="1" applyAlignment="1">
      <alignment horizontal="left" vertical="center" wrapText="1" readingOrder="1"/>
    </xf>
    <xf numFmtId="0" fontId="21" fillId="2" borderId="3" xfId="0" applyFont="1" applyFill="1" applyBorder="1" applyAlignment="1">
      <alignment horizontal="left" vertical="center" readingOrder="1"/>
    </xf>
    <xf numFmtId="3" fontId="35" fillId="0" borderId="3" xfId="0" applyNumberFormat="1" applyFont="1" applyBorder="1" applyAlignment="1">
      <alignment horizontal="center"/>
    </xf>
    <xf numFmtId="0" fontId="33" fillId="2" borderId="3" xfId="0" applyFont="1" applyFill="1" applyBorder="1" applyAlignment="1">
      <alignment wrapText="1"/>
    </xf>
    <xf numFmtId="10" fontId="21" fillId="2" borderId="3" xfId="0" applyNumberFormat="1" applyFont="1" applyFill="1" applyBorder="1" applyAlignment="1">
      <alignment horizontal="center"/>
    </xf>
    <xf numFmtId="0" fontId="36" fillId="0" borderId="3" xfId="0" applyFont="1" applyBorder="1" applyAlignment="1">
      <alignment vertical="center"/>
    </xf>
    <xf numFmtId="0" fontId="36" fillId="0" borderId="3" xfId="0" applyFont="1" applyBorder="1" applyAlignment="1">
      <alignment horizontal="center"/>
    </xf>
    <xf numFmtId="0" fontId="0" fillId="2" borderId="3" xfId="0" applyFont="1" applyFill="1" applyBorder="1" applyAlignment="1">
      <alignment wrapText="1"/>
    </xf>
    <xf numFmtId="0" fontId="33" fillId="2" borderId="3" xfId="0" applyFont="1" applyFill="1" applyBorder="1" applyAlignment="1"/>
    <xf numFmtId="0" fontId="5" fillId="2" borderId="10" xfId="0" applyFont="1" applyFill="1" applyBorder="1" applyAlignment="1"/>
    <xf numFmtId="0" fontId="21" fillId="2" borderId="10" xfId="0" applyFont="1" applyFill="1" applyBorder="1" applyAlignment="1">
      <alignment horizontal="center"/>
    </xf>
    <xf numFmtId="0" fontId="28" fillId="12" borderId="3" xfId="0" applyFont="1" applyFill="1" applyBorder="1" applyAlignment="1">
      <alignment wrapText="1"/>
    </xf>
    <xf numFmtId="0" fontId="36" fillId="0" borderId="12" xfId="0" applyFont="1" applyBorder="1" applyAlignment="1">
      <alignment horizontal="center"/>
    </xf>
    <xf numFmtId="0" fontId="48" fillId="12" borderId="3" xfId="0" applyFont="1" applyFill="1" applyBorder="1" applyAlignment="1">
      <alignment horizontal="right" vertical="top" wrapText="1" readingOrder="1"/>
    </xf>
    <xf numFmtId="164" fontId="21" fillId="12" borderId="3" xfId="0" applyNumberFormat="1" applyFont="1" applyFill="1" applyBorder="1" applyAlignment="1">
      <alignment horizontal="center" vertical="center"/>
    </xf>
    <xf numFmtId="164" fontId="28" fillId="12" borderId="3" xfId="0" applyNumberFormat="1" applyFont="1" applyFill="1" applyBorder="1" applyAlignment="1">
      <alignment horizontal="center" vertical="center"/>
    </xf>
    <xf numFmtId="0" fontId="35" fillId="0" borderId="12" xfId="0" applyFont="1" applyBorder="1" applyAlignment="1">
      <alignment horizontal="center"/>
    </xf>
    <xf numFmtId="0" fontId="21" fillId="12" borderId="3" xfId="0" applyFont="1" applyFill="1" applyBorder="1"/>
    <xf numFmtId="0" fontId="54" fillId="0" borderId="30" xfId="0" applyFont="1" applyBorder="1" applyAlignment="1">
      <alignment horizontal="left"/>
    </xf>
    <xf numFmtId="0" fontId="28" fillId="2" borderId="3" xfId="0" applyFont="1" applyFill="1" applyBorder="1" applyAlignment="1">
      <alignment vertical="center" wrapText="1"/>
    </xf>
    <xf numFmtId="0" fontId="36" fillId="0" borderId="0" xfId="0" applyFont="1" applyAlignment="1">
      <alignment horizontal="center"/>
    </xf>
    <xf numFmtId="0" fontId="0" fillId="2" borderId="1" xfId="0" applyFont="1" applyFill="1" applyBorder="1"/>
    <xf numFmtId="9" fontId="21" fillId="2" borderId="3" xfId="0" applyNumberFormat="1" applyFont="1" applyFill="1" applyBorder="1"/>
    <xf numFmtId="10" fontId="21" fillId="2" borderId="3" xfId="0" applyNumberFormat="1" applyFont="1" applyFill="1" applyBorder="1"/>
    <xf numFmtId="0" fontId="36" fillId="0" borderId="8" xfId="0" applyFont="1" applyBorder="1" applyAlignment="1">
      <alignment horizontal="center"/>
    </xf>
    <xf numFmtId="0" fontId="36" fillId="0" borderId="8" xfId="0" applyFont="1" applyBorder="1"/>
    <xf numFmtId="0" fontId="36" fillId="0" borderId="12" xfId="0" applyFont="1" applyBorder="1"/>
    <xf numFmtId="0" fontId="55" fillId="2" borderId="3" xfId="0" applyFont="1" applyFill="1" applyBorder="1" applyAlignment="1">
      <alignment horizontal="left" vertical="center" wrapText="1" readingOrder="1"/>
    </xf>
    <xf numFmtId="0" fontId="21" fillId="2" borderId="3" xfId="0" applyFont="1" applyFill="1" applyBorder="1" applyAlignment="1"/>
    <xf numFmtId="0" fontId="21" fillId="2" borderId="3" xfId="0" applyFont="1" applyFill="1" applyBorder="1" applyAlignment="1">
      <alignment horizontal="center" wrapText="1"/>
    </xf>
    <xf numFmtId="0" fontId="21" fillId="2" borderId="3" xfId="0" applyFont="1" applyFill="1" applyBorder="1" applyAlignment="1">
      <alignment horizontal="left" wrapText="1"/>
    </xf>
    <xf numFmtId="4" fontId="28" fillId="2" borderId="3" xfId="0" applyNumberFormat="1" applyFont="1" applyFill="1" applyBorder="1" applyAlignment="1">
      <alignment horizontal="center"/>
    </xf>
    <xf numFmtId="4" fontId="28" fillId="2" borderId="3" xfId="0" applyNumberFormat="1" applyFont="1" applyFill="1" applyBorder="1"/>
    <xf numFmtId="4" fontId="21" fillId="2" borderId="3" xfId="0" applyNumberFormat="1" applyFont="1" applyFill="1" applyBorder="1"/>
    <xf numFmtId="4" fontId="21" fillId="2" borderId="3" xfId="0" applyNumberFormat="1" applyFont="1" applyFill="1" applyBorder="1" applyAlignment="1"/>
    <xf numFmtId="0" fontId="21" fillId="2" borderId="3" xfId="0" applyFont="1" applyFill="1" applyBorder="1" applyAlignment="1">
      <alignment horizontal="left"/>
    </xf>
    <xf numFmtId="0" fontId="21" fillId="2" borderId="3" xfId="0" applyFont="1" applyFill="1" applyBorder="1" applyAlignment="1">
      <alignment horizontal="left" vertical="center" wrapText="1"/>
    </xf>
    <xf numFmtId="0" fontId="21" fillId="2" borderId="3" xfId="0" applyFont="1" applyFill="1" applyBorder="1" applyAlignment="1">
      <alignment horizontal="right" vertical="center" wrapText="1"/>
    </xf>
    <xf numFmtId="0" fontId="21" fillId="2" borderId="3" xfId="0" applyFont="1" applyFill="1" applyBorder="1" applyAlignment="1">
      <alignment horizontal="left" vertical="center" wrapText="1"/>
    </xf>
    <xf numFmtId="164" fontId="28" fillId="2" borderId="3" xfId="0" applyNumberFormat="1" applyFont="1" applyFill="1" applyBorder="1" applyAlignment="1">
      <alignment horizontal="center"/>
    </xf>
    <xf numFmtId="0" fontId="21" fillId="2" borderId="32" xfId="0" applyFont="1" applyFill="1" applyBorder="1" applyAlignment="1">
      <alignment horizontal="center" vertical="center" wrapText="1"/>
    </xf>
    <xf numFmtId="3" fontId="42" fillId="2" borderId="3" xfId="0" applyNumberFormat="1" applyFont="1" applyFill="1" applyBorder="1" applyAlignment="1">
      <alignment horizontal="center" vertical="center" wrapText="1"/>
    </xf>
    <xf numFmtId="164" fontId="28" fillId="2" borderId="3" xfId="0" applyNumberFormat="1" applyFont="1" applyFill="1" applyBorder="1" applyAlignment="1">
      <alignment horizontal="center" vertical="center"/>
    </xf>
    <xf numFmtId="0" fontId="48" fillId="2" borderId="3" xfId="0" applyFont="1" applyFill="1" applyBorder="1" applyAlignment="1">
      <alignment horizontal="left" vertical="top" wrapText="1" readingOrder="1"/>
    </xf>
    <xf numFmtId="0" fontId="28" fillId="2" borderId="3" xfId="0" applyFont="1" applyFill="1" applyBorder="1" applyAlignment="1">
      <alignment vertical="center"/>
    </xf>
    <xf numFmtId="0" fontId="56" fillId="2" borderId="3" xfId="0" applyFont="1" applyFill="1" applyBorder="1"/>
    <xf numFmtId="0" fontId="35" fillId="2" borderId="3" xfId="0" applyFont="1" applyFill="1" applyBorder="1" applyAlignment="1">
      <alignment horizontal="center"/>
    </xf>
    <xf numFmtId="164" fontId="35" fillId="2" borderId="3" xfId="0" applyNumberFormat="1" applyFont="1" applyFill="1" applyBorder="1" applyAlignment="1">
      <alignment horizontal="center"/>
    </xf>
    <xf numFmtId="0" fontId="21" fillId="2" borderId="3" xfId="0" applyFont="1" applyFill="1" applyBorder="1" applyAlignment="1">
      <alignment horizontal="right"/>
    </xf>
    <xf numFmtId="0" fontId="57" fillId="2" borderId="3" xfId="0" applyFont="1" applyFill="1" applyBorder="1"/>
    <xf numFmtId="0" fontId="58" fillId="2" borderId="3" xfId="0" applyFont="1" applyFill="1" applyBorder="1" applyAlignment="1"/>
    <xf numFmtId="3" fontId="21" fillId="2" borderId="3" xfId="0" applyNumberFormat="1" applyFont="1" applyFill="1" applyBorder="1" applyAlignment="1">
      <alignment horizontal="center"/>
    </xf>
    <xf numFmtId="0" fontId="59" fillId="2" borderId="3" xfId="0" applyFont="1" applyFill="1" applyBorder="1" applyAlignment="1">
      <alignment horizontal="left" vertical="top" wrapText="1" readingOrder="1"/>
    </xf>
    <xf numFmtId="9" fontId="60" fillId="2" borderId="3" xfId="0" applyNumberFormat="1" applyFont="1" applyFill="1" applyBorder="1" applyAlignment="1">
      <alignment horizontal="center"/>
    </xf>
    <xf numFmtId="0" fontId="60" fillId="2" borderId="3" xfId="0" applyFont="1" applyFill="1" applyBorder="1" applyAlignment="1">
      <alignment horizontal="center"/>
    </xf>
    <xf numFmtId="9" fontId="60" fillId="2" borderId="3" xfId="0" applyNumberFormat="1" applyFont="1" applyFill="1" applyBorder="1" applyAlignment="1">
      <alignment horizontal="center"/>
    </xf>
    <xf numFmtId="9" fontId="21" fillId="2" borderId="3" xfId="0" applyNumberFormat="1" applyFont="1" applyFill="1" applyBorder="1" applyAlignment="1"/>
    <xf numFmtId="0" fontId="28" fillId="2" borderId="3" xfId="0" applyFont="1" applyFill="1" applyBorder="1" applyAlignment="1">
      <alignment horizontal="left" vertical="center" wrapText="1" readingOrder="1"/>
    </xf>
    <xf numFmtId="164" fontId="28" fillId="2" borderId="3" xfId="0" applyNumberFormat="1" applyFont="1" applyFill="1" applyBorder="1" applyAlignment="1">
      <alignment vertical="center"/>
    </xf>
    <xf numFmtId="164" fontId="28" fillId="2" borderId="3" xfId="0" applyNumberFormat="1" applyFont="1" applyFill="1" applyBorder="1" applyAlignment="1">
      <alignment horizontal="left" vertical="top" wrapText="1" readingOrder="1"/>
    </xf>
    <xf numFmtId="164" fontId="5" fillId="0" borderId="33" xfId="0" applyNumberFormat="1" applyFont="1" applyBorder="1"/>
    <xf numFmtId="164" fontId="21" fillId="2" borderId="3" xfId="0" applyNumberFormat="1" applyFont="1" applyFill="1" applyBorder="1" applyAlignment="1">
      <alignment horizontal="center" wrapText="1"/>
    </xf>
    <xf numFmtId="167" fontId="21" fillId="2" borderId="3" xfId="0" applyNumberFormat="1" applyFont="1" applyFill="1" applyBorder="1" applyAlignment="1">
      <alignment horizontal="center" vertical="center"/>
    </xf>
    <xf numFmtId="164" fontId="33" fillId="2" borderId="3" xfId="0" applyNumberFormat="1" applyFont="1" applyFill="1" applyBorder="1" applyAlignment="1">
      <alignment horizontal="center" vertical="center"/>
    </xf>
    <xf numFmtId="164" fontId="5" fillId="0" borderId="33" xfId="0" applyNumberFormat="1" applyFont="1" applyBorder="1" applyAlignment="1">
      <alignment wrapText="1"/>
    </xf>
    <xf numFmtId="164" fontId="48" fillId="2" borderId="3" xfId="0" applyNumberFormat="1" applyFont="1" applyFill="1" applyBorder="1" applyAlignment="1">
      <alignment horizontal="left" vertical="top" wrapText="1" readingOrder="1"/>
    </xf>
    <xf numFmtId="0" fontId="42" fillId="2" borderId="3" xfId="0" applyFont="1" applyFill="1" applyBorder="1" applyAlignment="1">
      <alignment horizontal="center" vertical="center"/>
    </xf>
    <xf numFmtId="3" fontId="21" fillId="2" borderId="3" xfId="0" applyNumberFormat="1" applyFont="1" applyFill="1" applyBorder="1"/>
    <xf numFmtId="167" fontId="21" fillId="2" borderId="3" xfId="0" applyNumberFormat="1" applyFont="1" applyFill="1" applyBorder="1" applyAlignment="1">
      <alignment horizontal="center" wrapText="1"/>
    </xf>
    <xf numFmtId="10" fontId="21" fillId="2" borderId="3" xfId="0" applyNumberFormat="1" applyFont="1" applyFill="1" applyBorder="1" applyAlignment="1">
      <alignment horizontal="center" vertical="center"/>
    </xf>
    <xf numFmtId="164" fontId="48" fillId="2" borderId="3" xfId="0" applyNumberFormat="1" applyFont="1" applyFill="1" applyBorder="1" applyAlignment="1">
      <alignment horizontal="right" vertical="top" wrapText="1" readingOrder="1"/>
    </xf>
    <xf numFmtId="167" fontId="28" fillId="2" borderId="3" xfId="0" applyNumberFormat="1" applyFont="1" applyFill="1" applyBorder="1" applyAlignment="1">
      <alignment vertical="center"/>
    </xf>
    <xf numFmtId="164" fontId="28" fillId="2" borderId="3" xfId="0" applyNumberFormat="1" applyFont="1" applyFill="1" applyBorder="1" applyAlignment="1">
      <alignment vertical="center"/>
    </xf>
    <xf numFmtId="164" fontId="34" fillId="2" borderId="3" xfId="0" applyNumberFormat="1" applyFont="1" applyFill="1" applyBorder="1" applyAlignment="1">
      <alignment horizontal="left" vertical="top" wrapText="1" readingOrder="1"/>
    </xf>
    <xf numFmtId="164" fontId="21" fillId="2" borderId="3" xfId="0" applyNumberFormat="1" applyFont="1" applyFill="1" applyBorder="1" applyAlignment="1">
      <alignment wrapText="1"/>
    </xf>
    <xf numFmtId="167" fontId="21" fillId="2" borderId="3" xfId="0" applyNumberFormat="1" applyFont="1" applyFill="1" applyBorder="1"/>
    <xf numFmtId="167" fontId="21" fillId="2" borderId="3" xfId="0" applyNumberFormat="1" applyFont="1" applyFill="1" applyBorder="1" applyAlignment="1">
      <alignment horizontal="center" wrapText="1"/>
    </xf>
    <xf numFmtId="164" fontId="21" fillId="2" borderId="3" xfId="0" applyNumberFormat="1" applyFont="1" applyFill="1" applyBorder="1" applyAlignment="1">
      <alignment horizontal="right" vertical="top" wrapText="1" readingOrder="1"/>
    </xf>
    <xf numFmtId="164" fontId="5" fillId="0" borderId="0" xfId="0" applyNumberFormat="1" applyFont="1"/>
    <xf numFmtId="0" fontId="28" fillId="2" borderId="3" xfId="0" applyFont="1" applyFill="1" applyBorder="1" applyAlignment="1">
      <alignment horizontal="left" vertical="center" wrapText="1"/>
    </xf>
    <xf numFmtId="0" fontId="21" fillId="2" borderId="26" xfId="0" applyFont="1" applyFill="1" applyBorder="1" applyAlignment="1">
      <alignment horizontal="left" vertical="center" wrapText="1"/>
    </xf>
    <xf numFmtId="0" fontId="21" fillId="2" borderId="26" xfId="0" applyFont="1" applyFill="1" applyBorder="1" applyAlignment="1">
      <alignment horizontal="center" vertical="center" wrapText="1"/>
    </xf>
    <xf numFmtId="0" fontId="21" fillId="2" borderId="3" xfId="0" applyFont="1" applyFill="1" applyBorder="1" applyAlignment="1">
      <alignment horizontal="left" vertical="top" wrapText="1"/>
    </xf>
    <xf numFmtId="0" fontId="21" fillId="2" borderId="34" xfId="0" applyFont="1" applyFill="1" applyBorder="1" applyAlignment="1">
      <alignment horizontal="center" vertical="center" wrapText="1"/>
    </xf>
    <xf numFmtId="0" fontId="21" fillId="2" borderId="17" xfId="0" applyFont="1" applyFill="1" applyBorder="1" applyAlignment="1">
      <alignment horizontal="left" vertical="center" wrapText="1"/>
    </xf>
    <xf numFmtId="0" fontId="21" fillId="2" borderId="17" xfId="0" applyFont="1" applyFill="1" applyBorder="1" applyAlignment="1">
      <alignment horizontal="center" vertical="center" wrapText="1"/>
    </xf>
    <xf numFmtId="3" fontId="61" fillId="2" borderId="3" xfId="0" applyNumberFormat="1" applyFont="1" applyFill="1" applyBorder="1" applyAlignment="1">
      <alignment horizontal="center" vertical="center" readingOrder="1"/>
    </xf>
    <xf numFmtId="0" fontId="28" fillId="2" borderId="3" xfId="0" applyFont="1" applyFill="1" applyBorder="1" applyAlignment="1">
      <alignment horizontal="right" vertical="center" wrapText="1"/>
    </xf>
    <xf numFmtId="164" fontId="21" fillId="2" borderId="1" xfId="0" applyNumberFormat="1" applyFont="1" applyFill="1" applyBorder="1" applyAlignment="1">
      <alignment horizontal="center"/>
    </xf>
    <xf numFmtId="164" fontId="21" fillId="2" borderId="1" xfId="0" applyNumberFormat="1" applyFont="1" applyFill="1" applyBorder="1"/>
    <xf numFmtId="164" fontId="28" fillId="12" borderId="3" xfId="0" applyNumberFormat="1" applyFont="1" applyFill="1" applyBorder="1" applyAlignment="1">
      <alignment vertical="center" wrapText="1"/>
    </xf>
    <xf numFmtId="164" fontId="28" fillId="12" borderId="3" xfId="0" applyNumberFormat="1" applyFont="1" applyFill="1" applyBorder="1" applyAlignment="1">
      <alignment horizontal="center" vertical="center" wrapText="1"/>
    </xf>
    <xf numFmtId="164" fontId="28" fillId="2" borderId="3" xfId="0" applyNumberFormat="1" applyFont="1" applyFill="1" applyBorder="1"/>
    <xf numFmtId="164" fontId="28" fillId="2" borderId="3" xfId="0" applyNumberFormat="1" applyFont="1" applyFill="1" applyBorder="1" applyAlignment="1">
      <alignment horizontal="center" vertical="center" wrapText="1"/>
    </xf>
    <xf numFmtId="164" fontId="34" fillId="2" borderId="3" xfId="0" applyNumberFormat="1" applyFont="1" applyFill="1" applyBorder="1" applyAlignment="1">
      <alignment horizontal="center" vertical="center" wrapText="1"/>
    </xf>
    <xf numFmtId="164" fontId="48" fillId="2" borderId="3" xfId="0" applyNumberFormat="1" applyFont="1" applyFill="1" applyBorder="1"/>
    <xf numFmtId="164" fontId="5" fillId="13" borderId="32" xfId="0" applyNumberFormat="1" applyFont="1" applyFill="1" applyBorder="1"/>
    <xf numFmtId="164" fontId="5" fillId="14" borderId="9" xfId="0" applyNumberFormat="1" applyFont="1" applyFill="1" applyBorder="1"/>
    <xf numFmtId="0" fontId="21" fillId="2" borderId="3" xfId="0" applyFont="1" applyFill="1" applyBorder="1" applyAlignment="1">
      <alignment vertical="top" wrapText="1"/>
    </xf>
    <xf numFmtId="167" fontId="28" fillId="2" borderId="3" xfId="0" applyNumberFormat="1" applyFont="1" applyFill="1" applyBorder="1" applyAlignment="1">
      <alignment horizontal="center" vertical="center" wrapText="1"/>
    </xf>
    <xf numFmtId="164" fontId="21" fillId="2" borderId="3" xfId="0" applyNumberFormat="1" applyFont="1" applyFill="1" applyBorder="1" applyAlignment="1">
      <alignment horizontal="center" vertical="center" wrapText="1"/>
    </xf>
    <xf numFmtId="164" fontId="21" fillId="2" borderId="3" xfId="0" applyNumberFormat="1" applyFont="1" applyFill="1" applyBorder="1" applyAlignment="1">
      <alignment horizontal="left"/>
    </xf>
    <xf numFmtId="167" fontId="21" fillId="2" borderId="3" xfId="0" applyNumberFormat="1" applyFont="1" applyFill="1" applyBorder="1" applyAlignment="1">
      <alignment horizontal="center" vertical="center" wrapText="1"/>
    </xf>
    <xf numFmtId="167" fontId="28" fillId="2" borderId="3" xfId="0" applyNumberFormat="1" applyFont="1" applyFill="1" applyBorder="1" applyAlignment="1">
      <alignment horizontal="center" vertical="center" wrapText="1"/>
    </xf>
    <xf numFmtId="0" fontId="62" fillId="2" borderId="3" xfId="0" applyFont="1" applyFill="1" applyBorder="1" applyAlignment="1">
      <alignment horizontal="right" wrapText="1"/>
    </xf>
    <xf numFmtId="164" fontId="48" fillId="2" borderId="32" xfId="0" applyNumberFormat="1" applyFont="1" applyFill="1" applyBorder="1" applyAlignment="1">
      <alignment horizontal="right" vertical="top" wrapText="1" readingOrder="1"/>
    </xf>
    <xf numFmtId="0" fontId="28" fillId="2" borderId="32" xfId="0" applyFont="1" applyFill="1" applyBorder="1" applyAlignment="1">
      <alignment vertical="center"/>
    </xf>
    <xf numFmtId="164" fontId="28" fillId="2" borderId="32" xfId="0" applyNumberFormat="1" applyFont="1" applyFill="1" applyBorder="1" applyAlignment="1">
      <alignment horizontal="left" vertical="top" wrapText="1" readingOrder="1"/>
    </xf>
    <xf numFmtId="164" fontId="21" fillId="2" borderId="32" xfId="0" applyNumberFormat="1" applyFont="1" applyFill="1" applyBorder="1" applyAlignment="1">
      <alignment horizontal="left" vertical="top" wrapText="1" readingOrder="1"/>
    </xf>
    <xf numFmtId="0" fontId="28" fillId="2" borderId="32" xfId="0" applyFont="1" applyFill="1" applyBorder="1" applyAlignment="1">
      <alignment vertical="center"/>
    </xf>
    <xf numFmtId="0" fontId="28" fillId="2" borderId="32" xfId="0" applyFont="1" applyFill="1" applyBorder="1" applyAlignment="1">
      <alignment horizontal="center" vertical="center" wrapText="1"/>
    </xf>
    <xf numFmtId="3" fontId="28" fillId="2" borderId="3" xfId="0" applyNumberFormat="1" applyFont="1" applyFill="1" applyBorder="1" applyAlignment="1">
      <alignment horizontal="center" vertical="center" wrapText="1"/>
    </xf>
    <xf numFmtId="0" fontId="28" fillId="2" borderId="3" xfId="0" applyFont="1" applyFill="1" applyBorder="1" applyAlignment="1">
      <alignment wrapText="1"/>
    </xf>
    <xf numFmtId="9" fontId="28" fillId="2" borderId="3" xfId="0" applyNumberFormat="1" applyFont="1" applyFill="1" applyBorder="1" applyAlignment="1">
      <alignment horizontal="center" vertical="center" wrapText="1"/>
    </xf>
    <xf numFmtId="10" fontId="28" fillId="2" borderId="3" xfId="0" applyNumberFormat="1" applyFont="1" applyFill="1" applyBorder="1" applyAlignment="1">
      <alignment horizontal="center" vertical="center" wrapText="1"/>
    </xf>
    <xf numFmtId="9" fontId="28" fillId="2" borderId="3" xfId="0" applyNumberFormat="1" applyFont="1" applyFill="1" applyBorder="1" applyAlignment="1">
      <alignment horizontal="center" vertical="center" wrapText="1"/>
    </xf>
    <xf numFmtId="3" fontId="28" fillId="2" borderId="3" xfId="0" applyNumberFormat="1" applyFont="1" applyFill="1" applyBorder="1" applyAlignment="1">
      <alignment horizontal="center" vertical="center" wrapText="1"/>
    </xf>
    <xf numFmtId="10" fontId="28" fillId="2" borderId="3" xfId="0" applyNumberFormat="1" applyFont="1" applyFill="1" applyBorder="1" applyAlignment="1">
      <alignment horizontal="center" vertical="center" wrapText="1"/>
    </xf>
    <xf numFmtId="3" fontId="21" fillId="2" borderId="3" xfId="0" applyNumberFormat="1" applyFont="1" applyFill="1" applyBorder="1" applyAlignment="1">
      <alignment horizontal="center" vertical="center"/>
    </xf>
    <xf numFmtId="0" fontId="28" fillId="2" borderId="3" xfId="0" applyFont="1" applyFill="1" applyBorder="1" applyAlignment="1">
      <alignment horizontal="center" vertical="center" wrapText="1"/>
    </xf>
    <xf numFmtId="0" fontId="48" fillId="2" borderId="3" xfId="0" applyFont="1" applyFill="1" applyBorder="1" applyAlignment="1">
      <alignment horizontal="right"/>
    </xf>
    <xf numFmtId="0" fontId="21" fillId="2" borderId="26" xfId="0" applyFont="1" applyFill="1" applyBorder="1"/>
    <xf numFmtId="0" fontId="28" fillId="2" borderId="26" xfId="0" applyFont="1" applyFill="1" applyBorder="1" applyAlignment="1">
      <alignment horizontal="center" vertical="center" wrapText="1"/>
    </xf>
    <xf numFmtId="3" fontId="28" fillId="2" borderId="26" xfId="0" applyNumberFormat="1" applyFont="1" applyFill="1" applyBorder="1" applyAlignment="1">
      <alignment horizontal="center" vertical="center" wrapText="1"/>
    </xf>
    <xf numFmtId="0" fontId="21" fillId="2" borderId="26" xfId="0" applyFont="1" applyFill="1" applyBorder="1" applyAlignment="1"/>
    <xf numFmtId="164" fontId="21" fillId="2" borderId="17" xfId="0" applyNumberFormat="1" applyFont="1" applyFill="1" applyBorder="1" applyAlignment="1">
      <alignment horizontal="left" vertical="top" wrapText="1" readingOrder="1"/>
    </xf>
    <xf numFmtId="0" fontId="28" fillId="2" borderId="1" xfId="0" applyFont="1" applyFill="1" applyBorder="1" applyAlignment="1">
      <alignment horizontal="center" vertical="center" wrapText="1"/>
    </xf>
    <xf numFmtId="0" fontId="28" fillId="2" borderId="16" xfId="0" applyFont="1" applyFill="1" applyBorder="1" applyAlignment="1">
      <alignment horizontal="center" vertical="center" wrapText="1"/>
    </xf>
    <xf numFmtId="164" fontId="28" fillId="2" borderId="16" xfId="0" applyNumberFormat="1" applyFont="1" applyFill="1" applyBorder="1" applyAlignment="1">
      <alignment horizontal="center" vertical="center" wrapText="1"/>
    </xf>
    <xf numFmtId="164" fontId="21" fillId="2" borderId="16" xfId="0" applyNumberFormat="1" applyFont="1" applyFill="1" applyBorder="1"/>
    <xf numFmtId="0" fontId="28" fillId="2" borderId="34" xfId="0" applyFont="1" applyFill="1" applyBorder="1" applyAlignment="1">
      <alignment horizontal="center" vertical="center" wrapText="1"/>
    </xf>
    <xf numFmtId="164" fontId="21" fillId="2" borderId="9" xfId="0" applyNumberFormat="1" applyFont="1" applyFill="1" applyBorder="1" applyAlignment="1">
      <alignment horizontal="left" vertical="top" wrapText="1" readingOrder="1"/>
    </xf>
    <xf numFmtId="0" fontId="28" fillId="2" borderId="9" xfId="0" applyFont="1" applyFill="1" applyBorder="1" applyAlignment="1">
      <alignment horizontal="center" vertical="center" wrapText="1"/>
    </xf>
    <xf numFmtId="3" fontId="28" fillId="2" borderId="16" xfId="0" applyNumberFormat="1" applyFont="1" applyFill="1" applyBorder="1" applyAlignment="1">
      <alignment horizontal="center" vertical="center" wrapText="1"/>
    </xf>
    <xf numFmtId="164" fontId="28" fillId="2" borderId="9" xfId="0" applyNumberFormat="1" applyFont="1" applyFill="1" applyBorder="1" applyAlignment="1">
      <alignment horizontal="left" vertical="top" wrapText="1" readingOrder="1"/>
    </xf>
    <xf numFmtId="0" fontId="21" fillId="2" borderId="9" xfId="0" applyFont="1" applyFill="1" applyBorder="1" applyAlignment="1">
      <alignment horizontal="left" vertical="top" wrapText="1" readingOrder="1"/>
    </xf>
    <xf numFmtId="9" fontId="28" fillId="2" borderId="16" xfId="0" applyNumberFormat="1" applyFont="1" applyFill="1" applyBorder="1" applyAlignment="1">
      <alignment horizontal="center" vertical="center" wrapText="1"/>
    </xf>
    <xf numFmtId="164" fontId="28" fillId="2" borderId="16" xfId="0" applyNumberFormat="1" applyFont="1" applyFill="1" applyBorder="1" applyAlignment="1">
      <alignment horizontal="center" vertical="center" wrapText="1"/>
    </xf>
    <xf numFmtId="167" fontId="28" fillId="2" borderId="16" xfId="0" applyNumberFormat="1" applyFont="1" applyFill="1" applyBorder="1" applyAlignment="1">
      <alignment horizontal="center" vertical="center" wrapText="1"/>
    </xf>
    <xf numFmtId="164" fontId="21" fillId="2" borderId="3" xfId="0" applyNumberFormat="1" applyFont="1" applyFill="1" applyBorder="1" applyAlignment="1">
      <alignment horizontal="center" vertical="center" wrapText="1"/>
    </xf>
    <xf numFmtId="164" fontId="63" fillId="2" borderId="3" xfId="0" applyNumberFormat="1" applyFont="1" applyFill="1" applyBorder="1" applyAlignment="1">
      <alignment horizontal="center" vertical="center"/>
    </xf>
    <xf numFmtId="164" fontId="21" fillId="2" borderId="3" xfId="0" applyNumberFormat="1" applyFont="1" applyFill="1" applyBorder="1" applyAlignment="1">
      <alignment horizontal="left" wrapText="1"/>
    </xf>
    <xf numFmtId="164" fontId="21" fillId="2" borderId="3" xfId="0" applyNumberFormat="1" applyFont="1" applyFill="1" applyBorder="1" applyAlignment="1">
      <alignment wrapText="1"/>
    </xf>
    <xf numFmtId="164" fontId="28" fillId="15" borderId="3" xfId="0" applyNumberFormat="1" applyFont="1" applyFill="1" applyBorder="1" applyAlignment="1">
      <alignment wrapText="1"/>
    </xf>
    <xf numFmtId="0" fontId="21" fillId="15" borderId="3" xfId="0" applyFont="1" applyFill="1" applyBorder="1" applyAlignment="1">
      <alignment horizontal="center" vertical="center" wrapText="1"/>
    </xf>
    <xf numFmtId="0" fontId="28" fillId="15" borderId="3" xfId="0" applyFont="1" applyFill="1" applyBorder="1" applyAlignment="1">
      <alignment horizontal="center" vertical="center" wrapText="1"/>
    </xf>
    <xf numFmtId="164" fontId="28" fillId="15" borderId="3" xfId="0" applyNumberFormat="1" applyFont="1" applyFill="1" applyBorder="1" applyAlignment="1">
      <alignment horizontal="center" vertical="center" wrapText="1"/>
    </xf>
    <xf numFmtId="164" fontId="28" fillId="15" borderId="3" xfId="0" applyNumberFormat="1" applyFont="1" applyFill="1" applyBorder="1" applyAlignment="1">
      <alignment horizontal="center" vertical="center"/>
    </xf>
    <xf numFmtId="164" fontId="21" fillId="15" borderId="3" xfId="0" applyNumberFormat="1" applyFont="1" applyFill="1" applyBorder="1" applyAlignment="1">
      <alignment vertical="center"/>
    </xf>
    <xf numFmtId="164" fontId="28" fillId="15" borderId="3" xfId="0" applyNumberFormat="1" applyFont="1" applyFill="1" applyBorder="1" applyAlignment="1">
      <alignment vertical="center"/>
    </xf>
    <xf numFmtId="164" fontId="5" fillId="2" borderId="9" xfId="0" applyNumberFormat="1" applyFont="1" applyFill="1" applyBorder="1"/>
    <xf numFmtId="164" fontId="33" fillId="2" borderId="3" xfId="0" applyNumberFormat="1" applyFont="1" applyFill="1" applyBorder="1" applyAlignment="1">
      <alignment horizontal="left" vertical="top" wrapText="1" readingOrder="1"/>
    </xf>
    <xf numFmtId="0" fontId="25" fillId="2" borderId="3" xfId="0" applyFont="1" applyFill="1" applyBorder="1" applyAlignment="1">
      <alignment horizontal="center" vertical="center" wrapText="1"/>
    </xf>
    <xf numFmtId="164" fontId="25" fillId="2" borderId="3" xfId="0" applyNumberFormat="1" applyFont="1" applyFill="1" applyBorder="1" applyAlignment="1">
      <alignment horizontal="center" vertical="center" wrapText="1"/>
    </xf>
    <xf numFmtId="164" fontId="21" fillId="2" borderId="3" xfId="0" applyNumberFormat="1" applyFont="1" applyFill="1" applyBorder="1" applyAlignment="1">
      <alignment vertical="top" wrapText="1"/>
    </xf>
    <xf numFmtId="164" fontId="21" fillId="2" borderId="3" xfId="0" applyNumberFormat="1" applyFont="1" applyFill="1" applyBorder="1" applyAlignment="1">
      <alignment vertical="center" wrapText="1"/>
    </xf>
    <xf numFmtId="164" fontId="28" fillId="2" borderId="3" xfId="0" applyNumberFormat="1" applyFont="1" applyFill="1" applyBorder="1" applyAlignment="1">
      <alignment horizontal="left" vertical="top" wrapText="1"/>
    </xf>
    <xf numFmtId="167" fontId="21" fillId="2" borderId="3" xfId="0" applyNumberFormat="1" applyFont="1" applyFill="1" applyBorder="1" applyAlignment="1">
      <alignment horizontal="center" vertical="center" wrapText="1"/>
    </xf>
    <xf numFmtId="164" fontId="28" fillId="2" borderId="3" xfId="0" applyNumberFormat="1" applyFont="1" applyFill="1" applyBorder="1" applyAlignment="1">
      <alignment vertical="top" wrapText="1"/>
    </xf>
    <xf numFmtId="164" fontId="21" fillId="2" borderId="3" xfId="0" applyNumberFormat="1" applyFont="1" applyFill="1" applyBorder="1" applyAlignment="1">
      <alignment vertical="center" wrapText="1"/>
    </xf>
    <xf numFmtId="164" fontId="21" fillId="2" borderId="3" xfId="0" applyNumberFormat="1" applyFont="1" applyFill="1" applyBorder="1" applyAlignment="1">
      <alignment vertical="top"/>
    </xf>
    <xf numFmtId="164" fontId="28" fillId="2" borderId="3" xfId="0" applyNumberFormat="1" applyFont="1" applyFill="1" applyBorder="1" applyAlignment="1">
      <alignment horizontal="left" wrapText="1"/>
    </xf>
    <xf numFmtId="164" fontId="33" fillId="2" borderId="3" xfId="0" applyNumberFormat="1" applyFont="1" applyFill="1" applyBorder="1" applyAlignment="1">
      <alignment horizontal="center" vertical="center" wrapText="1"/>
    </xf>
    <xf numFmtId="0" fontId="0" fillId="0" borderId="33" xfId="0" applyFont="1" applyBorder="1"/>
    <xf numFmtId="3" fontId="28" fillId="2" borderId="3" xfId="0" applyNumberFormat="1" applyFont="1" applyFill="1" applyBorder="1" applyAlignment="1">
      <alignment horizontal="right" wrapText="1"/>
    </xf>
    <xf numFmtId="3" fontId="21" fillId="2" borderId="3" xfId="0" applyNumberFormat="1" applyFont="1" applyFill="1" applyBorder="1" applyAlignment="1">
      <alignment horizontal="center" vertical="center" wrapText="1"/>
    </xf>
    <xf numFmtId="0" fontId="34" fillId="2" borderId="3" xfId="0" applyFont="1" applyFill="1" applyBorder="1" applyAlignment="1">
      <alignment horizontal="left" vertical="top" wrapText="1" readingOrder="1"/>
    </xf>
    <xf numFmtId="0" fontId="64" fillId="2" borderId="3" xfId="0" applyFont="1" applyFill="1" applyBorder="1" applyAlignment="1">
      <alignment horizontal="left" vertical="top" wrapText="1" readingOrder="1"/>
    </xf>
    <xf numFmtId="0" fontId="48" fillId="2" borderId="3" xfId="0" applyFont="1" applyFill="1" applyBorder="1" applyAlignment="1">
      <alignment horizontal="left" vertical="top" wrapText="1" readingOrder="1"/>
    </xf>
    <xf numFmtId="0" fontId="65" fillId="2" borderId="3" xfId="0" applyFont="1" applyFill="1" applyBorder="1" applyAlignment="1">
      <alignment horizontal="left" vertical="top" wrapText="1" readingOrder="1"/>
    </xf>
    <xf numFmtId="0" fontId="66" fillId="2" borderId="3" xfId="0" applyFont="1" applyFill="1" applyBorder="1" applyAlignment="1">
      <alignment horizontal="left" vertical="top" wrapText="1" readingOrder="1"/>
    </xf>
    <xf numFmtId="0" fontId="28" fillId="2" borderId="3" xfId="0" applyFont="1" applyFill="1" applyBorder="1" applyAlignment="1">
      <alignment horizontal="left" wrapText="1" readingOrder="1"/>
    </xf>
    <xf numFmtId="0" fontId="28" fillId="2" borderId="3" xfId="0" applyFont="1" applyFill="1" applyBorder="1" applyAlignment="1">
      <alignment horizontal="left" wrapText="1" readingOrder="1"/>
    </xf>
    <xf numFmtId="0" fontId="21" fillId="2" borderId="3" xfId="0" applyFont="1" applyFill="1" applyBorder="1" applyAlignment="1">
      <alignment horizontal="left" wrapText="1" readingOrder="1"/>
    </xf>
    <xf numFmtId="0" fontId="67" fillId="16" borderId="3" xfId="0" applyFont="1" applyFill="1" applyBorder="1" applyAlignment="1">
      <alignment vertical="center" wrapText="1"/>
    </xf>
    <xf numFmtId="0" fontId="21" fillId="16" borderId="3" xfId="0" applyFont="1" applyFill="1" applyBorder="1" applyAlignment="1">
      <alignment horizontal="center" vertical="center" wrapText="1"/>
    </xf>
    <xf numFmtId="3" fontId="21" fillId="16" borderId="3" xfId="0" applyNumberFormat="1" applyFont="1" applyFill="1" applyBorder="1" applyAlignment="1">
      <alignment horizontal="center" vertical="center" wrapText="1"/>
    </xf>
    <xf numFmtId="0" fontId="21" fillId="16" borderId="3" xfId="0" applyFont="1" applyFill="1" applyBorder="1" applyAlignment="1">
      <alignment horizontal="center"/>
    </xf>
    <xf numFmtId="4" fontId="21" fillId="16" borderId="3" xfId="0" applyNumberFormat="1" applyFont="1" applyFill="1" applyBorder="1" applyAlignment="1">
      <alignment horizontal="center"/>
    </xf>
    <xf numFmtId="3" fontId="28" fillId="16" borderId="3" xfId="0" applyNumberFormat="1" applyFont="1" applyFill="1" applyBorder="1" applyAlignment="1">
      <alignment horizontal="right" vertical="center" wrapText="1"/>
    </xf>
    <xf numFmtId="4" fontId="28" fillId="16" borderId="3" xfId="0" applyNumberFormat="1" applyFont="1" applyFill="1" applyBorder="1" applyAlignment="1">
      <alignment horizontal="right" vertical="center" wrapText="1"/>
    </xf>
    <xf numFmtId="4" fontId="28" fillId="16" borderId="3" xfId="0" applyNumberFormat="1" applyFont="1" applyFill="1" applyBorder="1" applyAlignment="1">
      <alignment horizontal="right" vertical="center"/>
    </xf>
    <xf numFmtId="0" fontId="21" fillId="16" borderId="3" xfId="0" applyFont="1" applyFill="1" applyBorder="1" applyAlignment="1">
      <alignment wrapText="1"/>
    </xf>
    <xf numFmtId="3" fontId="28" fillId="2" borderId="3" xfId="0" applyNumberFormat="1" applyFont="1" applyFill="1" applyBorder="1" applyAlignment="1">
      <alignment horizontal="center" vertical="center"/>
    </xf>
    <xf numFmtId="0" fontId="21" fillId="2" borderId="3" xfId="0" applyFont="1" applyFill="1" applyBorder="1" applyAlignment="1">
      <alignment horizontal="right" vertical="top" wrapText="1" readingOrder="1"/>
    </xf>
    <xf numFmtId="0" fontId="68" fillId="2" borderId="3" xfId="0" applyFont="1" applyFill="1" applyBorder="1" applyAlignment="1">
      <alignment horizontal="left" vertical="center" wrapText="1"/>
    </xf>
    <xf numFmtId="0" fontId="69" fillId="2" borderId="3" xfId="0" applyFont="1" applyFill="1" applyBorder="1" applyAlignment="1">
      <alignment horizontal="center"/>
    </xf>
    <xf numFmtId="0" fontId="69" fillId="2" borderId="3" xfId="0" applyFont="1" applyFill="1" applyBorder="1" applyAlignment="1">
      <alignment horizontal="center"/>
    </xf>
    <xf numFmtId="164" fontId="69" fillId="2" borderId="3" xfId="0" applyNumberFormat="1" applyFont="1" applyFill="1" applyBorder="1" applyAlignment="1">
      <alignment horizontal="right" vertical="center" wrapText="1"/>
    </xf>
    <xf numFmtId="4" fontId="21" fillId="2" borderId="3" xfId="0" applyNumberFormat="1" applyFont="1" applyFill="1" applyBorder="1" applyAlignment="1">
      <alignment horizontal="right" vertical="center" wrapText="1"/>
    </xf>
    <xf numFmtId="3" fontId="21" fillId="2" borderId="3" xfId="0" applyNumberFormat="1" applyFont="1" applyFill="1" applyBorder="1" applyAlignment="1">
      <alignment horizontal="right" vertical="center" wrapText="1"/>
    </xf>
    <xf numFmtId="0" fontId="28" fillId="12" borderId="3" xfId="0" applyFont="1" applyFill="1" applyBorder="1" applyAlignment="1">
      <alignment vertical="center" wrapText="1"/>
    </xf>
    <xf numFmtId="0" fontId="21" fillId="12" borderId="3" xfId="0" applyFont="1" applyFill="1" applyBorder="1" applyAlignment="1">
      <alignment horizontal="center" vertical="center" wrapText="1"/>
    </xf>
    <xf numFmtId="3" fontId="21" fillId="12" borderId="3" xfId="0" applyNumberFormat="1" applyFont="1" applyFill="1" applyBorder="1" applyAlignment="1">
      <alignment horizontal="center" vertical="center" wrapText="1"/>
    </xf>
    <xf numFmtId="0" fontId="21" fillId="12" borderId="3" xfId="0" applyFont="1" applyFill="1" applyBorder="1" applyAlignment="1">
      <alignment vertical="center" wrapText="1"/>
    </xf>
    <xf numFmtId="164" fontId="70" fillId="2" borderId="3" xfId="0" applyNumberFormat="1" applyFont="1" applyFill="1" applyBorder="1" applyAlignment="1">
      <alignment vertical="center" wrapText="1"/>
    </xf>
    <xf numFmtId="164" fontId="71" fillId="2" borderId="3" xfId="0" applyNumberFormat="1" applyFont="1" applyFill="1" applyBorder="1"/>
    <xf numFmtId="164" fontId="34" fillId="2" borderId="3" xfId="0" applyNumberFormat="1" applyFont="1" applyFill="1" applyBorder="1" applyAlignment="1">
      <alignment vertical="center" wrapText="1"/>
    </xf>
    <xf numFmtId="164" fontId="28" fillId="2" borderId="3" xfId="0" applyNumberFormat="1" applyFont="1" applyFill="1" applyBorder="1" applyAlignment="1">
      <alignment horizontal="left" vertical="center" wrapText="1"/>
    </xf>
    <xf numFmtId="164" fontId="34" fillId="2" borderId="3" xfId="0" applyNumberFormat="1" applyFont="1" applyFill="1" applyBorder="1" applyAlignment="1">
      <alignment horizontal="center"/>
    </xf>
    <xf numFmtId="164" fontId="21" fillId="2" borderId="3" xfId="0" applyNumberFormat="1" applyFont="1" applyFill="1" applyBorder="1" applyAlignment="1">
      <alignment vertical="center"/>
    </xf>
    <xf numFmtId="164" fontId="71" fillId="2" borderId="3" xfId="0" applyNumberFormat="1" applyFont="1" applyFill="1" applyBorder="1" applyAlignment="1"/>
    <xf numFmtId="164" fontId="21" fillId="2" borderId="3" xfId="0" applyNumberFormat="1" applyFont="1" applyFill="1" applyBorder="1" applyAlignment="1">
      <alignment horizontal="left" vertical="top" wrapText="1"/>
    </xf>
    <xf numFmtId="164" fontId="21" fillId="2" borderId="3" xfId="0" applyNumberFormat="1" applyFont="1" applyFill="1" applyBorder="1" applyAlignment="1">
      <alignment horizontal="left" vertical="top" wrapText="1"/>
    </xf>
    <xf numFmtId="164" fontId="28" fillId="2" borderId="3" xfId="0" applyNumberFormat="1" applyFont="1" applyFill="1" applyBorder="1" applyAlignment="1"/>
    <xf numFmtId="164" fontId="49" fillId="2" borderId="3" xfId="0" applyNumberFormat="1" applyFont="1" applyFill="1" applyBorder="1" applyAlignment="1">
      <alignment horizontal="center"/>
    </xf>
    <xf numFmtId="164" fontId="34" fillId="2" borderId="3" xfId="0" applyNumberFormat="1" applyFont="1" applyFill="1" applyBorder="1"/>
    <xf numFmtId="164" fontId="5" fillId="2" borderId="9" xfId="0" applyNumberFormat="1" applyFont="1" applyFill="1" applyBorder="1" applyAlignment="1">
      <alignment vertical="center"/>
    </xf>
    <xf numFmtId="164" fontId="63" fillId="2" borderId="3" xfId="0" applyNumberFormat="1" applyFont="1" applyFill="1" applyBorder="1" applyAlignment="1">
      <alignment vertical="center" wrapText="1"/>
    </xf>
    <xf numFmtId="164" fontId="63" fillId="2" borderId="3" xfId="0" applyNumberFormat="1" applyFont="1" applyFill="1" applyBorder="1"/>
    <xf numFmtId="164" fontId="49" fillId="2" borderId="3" xfId="0" applyNumberFormat="1" applyFont="1" applyFill="1" applyBorder="1" applyAlignment="1">
      <alignment horizontal="center" vertical="center"/>
    </xf>
    <xf numFmtId="164" fontId="48" fillId="2" borderId="3" xfId="0" applyNumberFormat="1" applyFont="1" applyFill="1" applyBorder="1" applyAlignment="1">
      <alignment horizontal="center" vertical="center"/>
    </xf>
    <xf numFmtId="164" fontId="48" fillId="2" borderId="3" xfId="0" applyNumberFormat="1" applyFont="1" applyFill="1" applyBorder="1" applyAlignment="1">
      <alignment horizontal="center" vertical="center"/>
    </xf>
    <xf numFmtId="164" fontId="34" fillId="2" borderId="3" xfId="0" applyNumberFormat="1" applyFont="1" applyFill="1" applyBorder="1" applyAlignment="1">
      <alignment vertical="center"/>
    </xf>
    <xf numFmtId="164" fontId="34" fillId="2" borderId="3" xfId="0" applyNumberFormat="1" applyFont="1" applyFill="1" applyBorder="1" applyAlignment="1"/>
    <xf numFmtId="164" fontId="72" fillId="0" borderId="33" xfId="0" applyNumberFormat="1" applyFont="1" applyBorder="1"/>
    <xf numFmtId="164" fontId="48" fillId="2" borderId="3" xfId="0" applyNumberFormat="1" applyFont="1" applyFill="1" applyBorder="1" applyAlignment="1">
      <alignment horizontal="center"/>
    </xf>
    <xf numFmtId="164" fontId="73" fillId="2" borderId="3" xfId="0" applyNumberFormat="1" applyFont="1" applyFill="1" applyBorder="1" applyAlignment="1">
      <alignment horizontal="left" vertical="center" wrapText="1"/>
    </xf>
    <xf numFmtId="164" fontId="74" fillId="2" borderId="3" xfId="0" applyNumberFormat="1" applyFont="1" applyFill="1" applyBorder="1" applyAlignment="1">
      <alignment horizontal="center" vertical="center"/>
    </xf>
    <xf numFmtId="164" fontId="75" fillId="2" borderId="3" xfId="0" applyNumberFormat="1" applyFont="1" applyFill="1" applyBorder="1" applyAlignment="1">
      <alignment horizontal="center" vertical="center"/>
    </xf>
    <xf numFmtId="0" fontId="33" fillId="2" borderId="3" xfId="0" applyFont="1" applyFill="1" applyBorder="1" applyAlignment="1">
      <alignment horizontal="left"/>
    </xf>
    <xf numFmtId="0" fontId="33" fillId="2" borderId="3" xfId="0" applyFont="1" applyFill="1" applyBorder="1" applyAlignment="1">
      <alignment horizontal="left"/>
    </xf>
    <xf numFmtId="0" fontId="33" fillId="2" borderId="3" xfId="0" applyFont="1" applyFill="1" applyBorder="1" applyAlignment="1">
      <alignment horizontal="left" vertical="center"/>
    </xf>
    <xf numFmtId="164" fontId="62" fillId="2" borderId="3" xfId="0" applyNumberFormat="1" applyFont="1" applyFill="1" applyBorder="1" applyAlignment="1">
      <alignment vertical="top" wrapText="1"/>
    </xf>
    <xf numFmtId="164" fontId="33" fillId="2" borderId="3" xfId="0" applyNumberFormat="1" applyFont="1" applyFill="1" applyBorder="1"/>
    <xf numFmtId="0" fontId="28" fillId="2" borderId="1" xfId="0" applyFont="1" applyFill="1" applyBorder="1" applyAlignment="1">
      <alignment vertical="center" wrapText="1"/>
    </xf>
    <xf numFmtId="3" fontId="21" fillId="2" borderId="1" xfId="0" applyNumberFormat="1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/>
    </xf>
    <xf numFmtId="3" fontId="21" fillId="2" borderId="1" xfId="0" applyNumberFormat="1" applyFont="1" applyFill="1" applyBorder="1" applyAlignment="1">
      <alignment horizontal="right" vertical="center" wrapText="1"/>
    </xf>
    <xf numFmtId="0" fontId="21" fillId="2" borderId="1" xfId="0" applyFont="1" applyFill="1" applyBorder="1" applyAlignment="1">
      <alignment vertical="center" wrapText="1"/>
    </xf>
    <xf numFmtId="0" fontId="10" fillId="0" borderId="0" xfId="0" applyFont="1"/>
    <xf numFmtId="0" fontId="10" fillId="0" borderId="0" xfId="0" applyFont="1" applyAlignment="1">
      <alignment horizontal="center"/>
    </xf>
    <xf numFmtId="3" fontId="10" fillId="0" borderId="0" xfId="0" applyNumberFormat="1" applyFont="1"/>
    <xf numFmtId="0" fontId="5" fillId="0" borderId="0" xfId="0" applyFont="1"/>
    <xf numFmtId="0" fontId="5" fillId="0" borderId="0" xfId="0" applyFont="1" applyAlignment="1">
      <alignment wrapText="1"/>
    </xf>
    <xf numFmtId="0" fontId="77" fillId="2" borderId="3" xfId="0" applyFont="1" applyFill="1" applyBorder="1" applyAlignment="1">
      <alignment horizontal="left" vertical="center" wrapText="1" readingOrder="1"/>
    </xf>
    <xf numFmtId="0" fontId="10" fillId="2" borderId="2" xfId="0" applyFont="1" applyFill="1" applyBorder="1" applyAlignment="1">
      <alignment horizontal="center"/>
    </xf>
    <xf numFmtId="0" fontId="14" fillId="0" borderId="4" xfId="0" applyFont="1" applyBorder="1"/>
    <xf numFmtId="0" fontId="14" fillId="0" borderId="5" xfId="0" applyFont="1" applyBorder="1"/>
    <xf numFmtId="0" fontId="10" fillId="4" borderId="7" xfId="0" applyFont="1" applyFill="1" applyBorder="1" applyAlignment="1">
      <alignment horizontal="center" vertical="center"/>
    </xf>
    <xf numFmtId="0" fontId="14" fillId="0" borderId="8" xfId="0" applyFont="1" applyBorder="1"/>
    <xf numFmtId="0" fontId="14" fillId="0" borderId="12" xfId="0" applyFont="1" applyBorder="1"/>
    <xf numFmtId="0" fontId="10" fillId="4" borderId="7" xfId="0" applyFont="1" applyFill="1" applyBorder="1"/>
    <xf numFmtId="0" fontId="10" fillId="4" borderId="6" xfId="0" applyFont="1" applyFill="1" applyBorder="1" applyAlignment="1">
      <alignment horizontal="center" vertical="center" wrapText="1"/>
    </xf>
    <xf numFmtId="0" fontId="14" fillId="0" borderId="13" xfId="0" applyFont="1" applyBorder="1"/>
    <xf numFmtId="0" fontId="14" fillId="0" borderId="15" xfId="0" applyFont="1" applyBorder="1"/>
    <xf numFmtId="164" fontId="42" fillId="2" borderId="6" xfId="0" applyNumberFormat="1" applyFont="1" applyFill="1" applyBorder="1" applyAlignment="1">
      <alignment wrapText="1"/>
    </xf>
    <xf numFmtId="0" fontId="10" fillId="4" borderId="7" xfId="0" applyFont="1" applyFill="1" applyBorder="1" applyAlignment="1">
      <alignment horizontal="center" vertical="center" wrapText="1"/>
    </xf>
    <xf numFmtId="0" fontId="14" fillId="0" borderId="10" xfId="0" applyFont="1" applyBorder="1"/>
    <xf numFmtId="0" fontId="10" fillId="4" borderId="11" xfId="0" applyFont="1" applyFill="1" applyBorder="1" applyAlignment="1">
      <alignment horizontal="center" vertical="center" wrapText="1"/>
    </xf>
    <xf numFmtId="0" fontId="35" fillId="0" borderId="7" xfId="0" applyFont="1" applyBorder="1" applyAlignment="1">
      <alignment horizontal="center" vertical="center" wrapText="1"/>
    </xf>
    <xf numFmtId="0" fontId="35" fillId="6" borderId="7" xfId="0" applyFont="1" applyFill="1" applyBorder="1" applyAlignment="1">
      <alignment horizontal="center" vertical="center" wrapText="1"/>
    </xf>
    <xf numFmtId="0" fontId="35" fillId="0" borderId="0" xfId="0" applyFont="1" applyAlignment="1">
      <alignment horizontal="left" vertical="center" wrapText="1"/>
    </xf>
    <xf numFmtId="0" fontId="0" fillId="0" borderId="0" xfId="0" applyFont="1" applyAlignment="1"/>
    <xf numFmtId="0" fontId="35" fillId="0" borderId="7" xfId="0" applyFont="1" applyBorder="1" applyAlignment="1">
      <alignment horizontal="center" vertical="center"/>
    </xf>
    <xf numFmtId="0" fontId="35" fillId="0" borderId="0" xfId="0" applyFont="1" applyAlignment="1">
      <alignment horizontal="right" wrapText="1"/>
    </xf>
    <xf numFmtId="0" fontId="35" fillId="2" borderId="7" xfId="0" applyFont="1" applyFill="1" applyBorder="1" applyAlignment="1">
      <alignment horizontal="center" vertical="center" wrapText="1"/>
    </xf>
    <xf numFmtId="0" fontId="35" fillId="6" borderId="7" xfId="0" applyFont="1" applyFill="1" applyBorder="1" applyAlignment="1">
      <alignment horizontal="center" vertical="center"/>
    </xf>
    <xf numFmtId="0" fontId="35" fillId="10" borderId="7" xfId="0" applyFont="1" applyFill="1" applyBorder="1" applyAlignment="1">
      <alignment horizontal="center" vertical="center" wrapText="1"/>
    </xf>
    <xf numFmtId="0" fontId="35" fillId="0" borderId="6" xfId="0" applyFont="1" applyBorder="1" applyAlignment="1">
      <alignment horizontal="center" vertical="center" wrapText="1"/>
    </xf>
    <xf numFmtId="0" fontId="36" fillId="2" borderId="7" xfId="0" applyFont="1" applyFill="1" applyBorder="1" applyAlignment="1">
      <alignment horizontal="center" vertical="center"/>
    </xf>
    <xf numFmtId="0" fontId="36" fillId="2" borderId="7" xfId="0" applyFont="1" applyFill="1" applyBorder="1" applyAlignment="1">
      <alignment horizontal="center"/>
    </xf>
    <xf numFmtId="0" fontId="35" fillId="0" borderId="7" xfId="0" applyFont="1" applyBorder="1" applyAlignment="1">
      <alignment horizontal="center" wrapText="1"/>
    </xf>
    <xf numFmtId="0" fontId="35" fillId="0" borderId="28" xfId="0" applyFont="1" applyBorder="1" applyAlignment="1">
      <alignment horizontal="center" vertical="center" wrapText="1"/>
    </xf>
    <xf numFmtId="0" fontId="14" fillId="0" borderId="29" xfId="0" applyFont="1" applyBorder="1"/>
    <xf numFmtId="0" fontId="35" fillId="0" borderId="28" xfId="0" applyFont="1" applyBorder="1" applyAlignment="1">
      <alignment horizontal="center" wrapText="1"/>
    </xf>
    <xf numFmtId="0" fontId="14" fillId="0" borderId="27" xfId="0" applyFont="1" applyBorder="1"/>
    <xf numFmtId="0" fontId="14" fillId="0" borderId="31" xfId="0" applyFont="1" applyBorder="1"/>
    <xf numFmtId="0" fontId="53" fillId="0" borderId="6" xfId="0" applyFont="1" applyBorder="1" applyAlignment="1">
      <alignment horizontal="center" vertical="center" wrapText="1"/>
    </xf>
    <xf numFmtId="0" fontId="36" fillId="0" borderId="7" xfId="0" applyFont="1" applyBorder="1" applyAlignment="1">
      <alignment horizontal="left"/>
    </xf>
    <xf numFmtId="0" fontId="52" fillId="0" borderId="6" xfId="0" applyFont="1" applyBorder="1" applyAlignment="1">
      <alignment horizontal="center" vertical="center" wrapText="1"/>
    </xf>
    <xf numFmtId="0" fontId="35" fillId="2" borderId="6" xfId="0" applyFont="1" applyFill="1" applyBorder="1" applyAlignment="1">
      <alignment horizontal="center" vertical="center" wrapText="1"/>
    </xf>
    <xf numFmtId="0" fontId="35" fillId="2" borderId="7" xfId="0" applyFont="1" applyFill="1" applyBorder="1" applyAlignment="1">
      <alignment horizontal="center" wrapText="1"/>
    </xf>
    <xf numFmtId="0" fontId="35" fillId="0" borderId="27" xfId="0" applyFont="1" applyBorder="1" applyAlignment="1">
      <alignment horizontal="center" vertical="center" wrapText="1"/>
    </xf>
    <xf numFmtId="0" fontId="14" fillId="0" borderId="19" xfId="0" applyFont="1" applyBorder="1"/>
    <xf numFmtId="0" fontId="35" fillId="0" borderId="7" xfId="0" applyFont="1" applyBorder="1" applyAlignment="1">
      <alignment horizontal="left" wrapText="1"/>
    </xf>
    <xf numFmtId="0" fontId="0" fillId="0" borderId="13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828675</xdr:colOff>
      <xdr:row>675</xdr:row>
      <xdr:rowOff>9525</xdr:rowOff>
    </xdr:from>
    <xdr:ext cx="1447800" cy="1771650"/>
    <xdr:pic>
      <xdr:nvPicPr>
        <xdr:cNvPr id="2" name="image1.png" title="Image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</xdr:colOff>
      <xdr:row>675</xdr:row>
      <xdr:rowOff>161926</xdr:rowOff>
    </xdr:from>
    <xdr:ext cx="1209674" cy="838200"/>
    <xdr:pic>
      <xdr:nvPicPr>
        <xdr:cNvPr id="4" name="image1.png" title="Image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" y="221608651"/>
          <a:ext cx="1209674" cy="83820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677</xdr:row>
      <xdr:rowOff>0</xdr:rowOff>
    </xdr:from>
    <xdr:ext cx="819150" cy="609600"/>
    <xdr:pic>
      <xdr:nvPicPr>
        <xdr:cNvPr id="7" name="image3.png" title="Image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4800600" y="221846775"/>
          <a:ext cx="819150" cy="609600"/>
        </a:xfrm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9534525" cy="10001250"/>
    <xdr:sp macro="" textlink="">
      <xdr:nvSpPr>
        <xdr:cNvPr id="3" name="Shape 3"/>
        <xdr:cNvSpPr/>
      </xdr:nvSpPr>
      <xdr:spPr>
        <a:xfrm>
          <a:off x="583500" y="0"/>
          <a:ext cx="9525000" cy="7560000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6</xdr:row>
      <xdr:rowOff>180975</xdr:rowOff>
    </xdr:from>
    <xdr:ext cx="9534525" cy="10001250"/>
    <xdr:sp macro="" textlink="">
      <xdr:nvSpPr>
        <xdr:cNvPr id="2" name="Shape 3"/>
        <xdr:cNvSpPr/>
      </xdr:nvSpPr>
      <xdr:spPr>
        <a:xfrm>
          <a:off x="583500" y="0"/>
          <a:ext cx="9525000" cy="7560000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</sheetPr>
  <dimension ref="A1:AG880"/>
  <sheetViews>
    <sheetView tabSelected="1" zoomScale="115" zoomScaleNormal="115" workbookViewId="0">
      <pane ySplit="12" topLeftCell="A13" activePane="bottomLeft" state="frozen"/>
      <selection pane="bottomLeft" activeCell="A9" sqref="A9:A11"/>
    </sheetView>
  </sheetViews>
  <sheetFormatPr defaultColWidth="14.44140625" defaultRowHeight="15" customHeight="1"/>
  <cols>
    <col min="1" max="1" width="47.5546875" customWidth="1"/>
    <col min="2" max="2" width="6.109375" customWidth="1"/>
    <col min="3" max="3" width="6.44140625" customWidth="1"/>
    <col min="4" max="4" width="5.88671875" customWidth="1"/>
    <col min="5" max="5" width="6" customWidth="1"/>
    <col min="6" max="7" width="5.6640625" customWidth="1"/>
    <col min="8" max="8" width="7.109375" customWidth="1"/>
    <col min="9" max="9" width="7" customWidth="1"/>
    <col min="10" max="10" width="7.5546875" customWidth="1"/>
    <col min="11" max="11" width="7.88671875" customWidth="1"/>
    <col min="12" max="12" width="13.88671875" customWidth="1"/>
    <col min="13" max="13" width="14.109375" customWidth="1"/>
    <col min="14" max="14" width="16.33203125" customWidth="1"/>
    <col min="15" max="15" width="15.44140625" customWidth="1"/>
    <col min="16" max="16" width="14.6640625" customWidth="1"/>
    <col min="17" max="17" width="15" customWidth="1"/>
    <col min="18" max="18" width="13" customWidth="1"/>
    <col min="19" max="19" width="12.6640625" customWidth="1"/>
    <col min="20" max="20" width="13.44140625" customWidth="1"/>
    <col min="21" max="21" width="13.109375" customWidth="1"/>
    <col min="22" max="22" width="10.44140625" customWidth="1"/>
    <col min="23" max="23" width="19" customWidth="1"/>
    <col min="24" max="26" width="8.6640625" customWidth="1"/>
    <col min="27" max="33" width="14.44140625" customWidth="1"/>
  </cols>
  <sheetData>
    <row r="1" spans="1:23" ht="14.4" hidden="1">
      <c r="A1" s="5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10"/>
    </row>
    <row r="2" spans="1:23" ht="14.4">
      <c r="A2" s="13" t="s">
        <v>3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 t="s">
        <v>7</v>
      </c>
      <c r="N2" s="15"/>
      <c r="O2" s="15"/>
      <c r="P2" s="15"/>
      <c r="Q2" s="15"/>
      <c r="R2" s="15"/>
      <c r="S2" s="15"/>
      <c r="T2" s="15"/>
      <c r="U2" s="15"/>
      <c r="V2" s="15"/>
      <c r="W2" s="15"/>
    </row>
    <row r="3" spans="1:23" ht="12.75" customHeight="1">
      <c r="A3" s="15"/>
      <c r="B3" s="15"/>
      <c r="C3" s="15"/>
      <c r="D3" s="15"/>
      <c r="E3" s="15"/>
      <c r="F3" s="15"/>
      <c r="G3" s="15"/>
      <c r="H3" s="15"/>
      <c r="I3" s="588" t="s">
        <v>8</v>
      </c>
      <c r="J3" s="589"/>
      <c r="K3" s="589"/>
      <c r="L3" s="589"/>
      <c r="M3" s="589"/>
      <c r="N3" s="589"/>
      <c r="O3" s="589"/>
      <c r="P3" s="590"/>
      <c r="Q3" s="15"/>
      <c r="R3" s="15"/>
      <c r="S3" s="15"/>
      <c r="T3" s="15"/>
      <c r="U3" s="15"/>
      <c r="V3" s="15"/>
      <c r="W3" s="15"/>
    </row>
    <row r="4" spans="1:23" ht="1.5" customHeight="1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</row>
    <row r="5" spans="1:23" ht="14.4">
      <c r="A5" s="24" t="s">
        <v>28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26" t="s">
        <v>29</v>
      </c>
      <c r="N5" s="8"/>
      <c r="O5" s="8"/>
      <c r="P5" s="8"/>
      <c r="Q5" s="28"/>
      <c r="R5" s="8"/>
      <c r="S5" s="8"/>
      <c r="T5" s="8"/>
      <c r="U5" s="8"/>
      <c r="V5" s="8"/>
      <c r="W5" s="29"/>
    </row>
    <row r="6" spans="1:23" ht="14.4">
      <c r="A6" s="31" t="s">
        <v>32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29"/>
    </row>
    <row r="7" spans="1:23" ht="14.4">
      <c r="A7" s="24" t="s">
        <v>34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29"/>
    </row>
    <row r="8" spans="1:23" ht="14.4">
      <c r="A8" s="24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29"/>
    </row>
    <row r="9" spans="1:23" ht="14.4">
      <c r="A9" s="595" t="s">
        <v>38</v>
      </c>
      <c r="B9" s="599" t="s">
        <v>44</v>
      </c>
      <c r="C9" s="592"/>
      <c r="D9" s="592"/>
      <c r="E9" s="592"/>
      <c r="F9" s="592"/>
      <c r="G9" s="592"/>
      <c r="H9" s="592"/>
      <c r="I9" s="592"/>
      <c r="J9" s="592"/>
      <c r="K9" s="600"/>
      <c r="L9" s="601" t="s">
        <v>64</v>
      </c>
      <c r="M9" s="592"/>
      <c r="N9" s="592"/>
      <c r="O9" s="592"/>
      <c r="P9" s="592"/>
      <c r="Q9" s="592"/>
      <c r="R9" s="592"/>
      <c r="S9" s="592"/>
      <c r="T9" s="592"/>
      <c r="U9" s="592"/>
      <c r="V9" s="593"/>
      <c r="W9" s="595" t="s">
        <v>97</v>
      </c>
    </row>
    <row r="10" spans="1:23" ht="41.4">
      <c r="A10" s="596"/>
      <c r="B10" s="58" t="s">
        <v>115</v>
      </c>
      <c r="C10" s="599" t="s">
        <v>119</v>
      </c>
      <c r="D10" s="592"/>
      <c r="E10" s="592"/>
      <c r="F10" s="600"/>
      <c r="G10" s="594" t="s">
        <v>126</v>
      </c>
      <c r="H10" s="592"/>
      <c r="I10" s="592"/>
      <c r="J10" s="592"/>
      <c r="K10" s="593"/>
      <c r="L10" s="63" t="str">
        <f>B10</f>
        <v>TOTAL TARGET</v>
      </c>
      <c r="M10" s="599" t="s">
        <v>170</v>
      </c>
      <c r="N10" s="592"/>
      <c r="O10" s="592"/>
      <c r="P10" s="600"/>
      <c r="Q10" s="591" t="s">
        <v>204</v>
      </c>
      <c r="R10" s="592"/>
      <c r="S10" s="592"/>
      <c r="T10" s="592"/>
      <c r="U10" s="592"/>
      <c r="V10" s="593"/>
      <c r="W10" s="596"/>
    </row>
    <row r="11" spans="1:23" ht="25.5" customHeight="1">
      <c r="A11" s="597"/>
      <c r="B11" s="58" t="s">
        <v>223</v>
      </c>
      <c r="C11" s="58" t="s">
        <v>224</v>
      </c>
      <c r="D11" s="58" t="s">
        <v>226</v>
      </c>
      <c r="E11" s="58" t="s">
        <v>227</v>
      </c>
      <c r="F11" s="58" t="s">
        <v>230</v>
      </c>
      <c r="G11" s="58" t="s">
        <v>224</v>
      </c>
      <c r="H11" s="58" t="s">
        <v>226</v>
      </c>
      <c r="I11" s="58" t="s">
        <v>227</v>
      </c>
      <c r="J11" s="58" t="s">
        <v>230</v>
      </c>
      <c r="K11" s="67" t="s">
        <v>232</v>
      </c>
      <c r="L11" s="67" t="s">
        <v>236</v>
      </c>
      <c r="M11" s="58" t="s">
        <v>224</v>
      </c>
      <c r="N11" s="58" t="s">
        <v>226</v>
      </c>
      <c r="O11" s="58" t="s">
        <v>227</v>
      </c>
      <c r="P11" s="58" t="s">
        <v>230</v>
      </c>
      <c r="Q11" s="58" t="s">
        <v>224</v>
      </c>
      <c r="R11" s="58" t="s">
        <v>226</v>
      </c>
      <c r="S11" s="58" t="s">
        <v>227</v>
      </c>
      <c r="T11" s="58" t="s">
        <v>230</v>
      </c>
      <c r="U11" s="68" t="s">
        <v>240</v>
      </c>
      <c r="V11" s="72" t="s">
        <v>248</v>
      </c>
      <c r="W11" s="597"/>
    </row>
    <row r="12" spans="1:23" ht="14.4">
      <c r="A12" s="74" t="s">
        <v>253</v>
      </c>
      <c r="B12" s="76" t="s">
        <v>263</v>
      </c>
      <c r="C12" s="76" t="s">
        <v>280</v>
      </c>
      <c r="D12" s="76" t="s">
        <v>282</v>
      </c>
      <c r="E12" s="76" t="s">
        <v>283</v>
      </c>
      <c r="F12" s="76" t="s">
        <v>284</v>
      </c>
      <c r="G12" s="78" t="s">
        <v>286</v>
      </c>
      <c r="H12" s="78" t="s">
        <v>287</v>
      </c>
      <c r="I12" s="78" t="s">
        <v>289</v>
      </c>
      <c r="J12" s="78" t="s">
        <v>290</v>
      </c>
      <c r="K12" s="79" t="s">
        <v>291</v>
      </c>
      <c r="L12" s="79" t="s">
        <v>293</v>
      </c>
      <c r="M12" s="78" t="s">
        <v>294</v>
      </c>
      <c r="N12" s="78" t="s">
        <v>295</v>
      </c>
      <c r="O12" s="80" t="s">
        <v>296</v>
      </c>
      <c r="P12" s="80" t="s">
        <v>298</v>
      </c>
      <c r="Q12" s="78" t="s">
        <v>299</v>
      </c>
      <c r="R12" s="81" t="s">
        <v>300</v>
      </c>
      <c r="S12" s="78" t="s">
        <v>301</v>
      </c>
      <c r="T12" s="78" t="s">
        <v>302</v>
      </c>
      <c r="U12" s="78" t="s">
        <v>303</v>
      </c>
      <c r="V12" s="84"/>
      <c r="W12" s="86"/>
    </row>
    <row r="13" spans="1:23" ht="28.5" customHeight="1">
      <c r="A13" s="87" t="s">
        <v>304</v>
      </c>
      <c r="B13" s="88"/>
      <c r="C13" s="88"/>
      <c r="D13" s="88"/>
      <c r="E13" s="88"/>
      <c r="F13" s="88"/>
      <c r="G13" s="88"/>
      <c r="H13" s="88"/>
      <c r="I13" s="88"/>
      <c r="J13" s="88"/>
      <c r="K13" s="88"/>
      <c r="L13" s="95">
        <f>P13+O13+N13+M13+K13</f>
        <v>20691804.320000004</v>
      </c>
      <c r="M13" s="95">
        <f t="shared" ref="M13:T13" si="0">M14+M15</f>
        <v>3735448.6900000004</v>
      </c>
      <c r="N13" s="95">
        <f t="shared" si="0"/>
        <v>6441822.4600000009</v>
      </c>
      <c r="O13" s="95">
        <f t="shared" si="0"/>
        <v>5846771.2199999997</v>
      </c>
      <c r="P13" s="95">
        <f t="shared" si="0"/>
        <v>4667761.95</v>
      </c>
      <c r="Q13" s="95">
        <f t="shared" si="0"/>
        <v>3735448.6900000004</v>
      </c>
      <c r="R13" s="95">
        <f t="shared" si="0"/>
        <v>6441822.4600000009</v>
      </c>
      <c r="S13" s="95">
        <f t="shared" si="0"/>
        <v>5846771.2199999997</v>
      </c>
      <c r="T13" s="95">
        <f t="shared" si="0"/>
        <v>4667791.95</v>
      </c>
      <c r="U13" s="95">
        <f>T13+S13+R13+Q13</f>
        <v>20691834.320000004</v>
      </c>
      <c r="V13" s="88" t="s">
        <v>307</v>
      </c>
      <c r="W13" s="105"/>
    </row>
    <row r="14" spans="1:23" ht="15.75" customHeight="1">
      <c r="A14" s="107" t="s">
        <v>308</v>
      </c>
      <c r="B14" s="88"/>
      <c r="C14" s="88"/>
      <c r="D14" s="88"/>
      <c r="E14" s="88"/>
      <c r="F14" s="88"/>
      <c r="G14" s="88"/>
      <c r="H14" s="88"/>
      <c r="I14" s="88"/>
      <c r="J14" s="88"/>
      <c r="K14" s="88"/>
      <c r="L14" s="110">
        <f t="shared" ref="L14:L15" si="1">P14+O14+N14+M14</f>
        <v>9462061.8399999999</v>
      </c>
      <c r="M14" s="113">
        <f t="shared" ref="M14:T14" si="2">M22+M115+M316+M533+M562+M103</f>
        <v>1672575.12</v>
      </c>
      <c r="N14" s="113">
        <f t="shared" si="2"/>
        <v>3493488.2800000003</v>
      </c>
      <c r="O14" s="113">
        <f t="shared" si="2"/>
        <v>2432459.88</v>
      </c>
      <c r="P14" s="113">
        <f t="shared" si="2"/>
        <v>1863538.56</v>
      </c>
      <c r="Q14" s="113">
        <f t="shared" si="2"/>
        <v>1672575.12</v>
      </c>
      <c r="R14" s="113">
        <f t="shared" si="2"/>
        <v>3493488.2800000003</v>
      </c>
      <c r="S14" s="113">
        <f t="shared" si="2"/>
        <v>2432459.88</v>
      </c>
      <c r="T14" s="113">
        <f t="shared" si="2"/>
        <v>1863568.56</v>
      </c>
      <c r="U14" s="110">
        <f t="shared" ref="U14:U15" si="3">SUM(Q14:T14)</f>
        <v>9462091.8399999999</v>
      </c>
      <c r="V14" s="88"/>
      <c r="W14" s="117"/>
    </row>
    <row r="15" spans="1:23" ht="14.4">
      <c r="A15" s="107" t="s">
        <v>322</v>
      </c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110">
        <f t="shared" si="1"/>
        <v>11229742.48</v>
      </c>
      <c r="M15" s="110">
        <f t="shared" ref="M15:T15" si="4">M644</f>
        <v>2062873.57</v>
      </c>
      <c r="N15" s="110">
        <f t="shared" si="4"/>
        <v>2948334.18</v>
      </c>
      <c r="O15" s="110">
        <f t="shared" si="4"/>
        <v>3414311.34</v>
      </c>
      <c r="P15" s="110">
        <f t="shared" si="4"/>
        <v>2804223.39</v>
      </c>
      <c r="Q15" s="113">
        <f t="shared" si="4"/>
        <v>2062873.57</v>
      </c>
      <c r="R15" s="113">
        <f t="shared" si="4"/>
        <v>2948334.18</v>
      </c>
      <c r="S15" s="113">
        <f t="shared" si="4"/>
        <v>3414311.34</v>
      </c>
      <c r="T15" s="113">
        <f t="shared" si="4"/>
        <v>2804223.39</v>
      </c>
      <c r="U15" s="110">
        <f t="shared" si="3"/>
        <v>11229742.48</v>
      </c>
      <c r="V15" s="113"/>
      <c r="W15" s="117"/>
    </row>
    <row r="16" spans="1:23" ht="14.4">
      <c r="A16" s="107"/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113"/>
      <c r="N16" s="113"/>
      <c r="O16" s="113"/>
      <c r="P16" s="113"/>
      <c r="Q16" s="113"/>
      <c r="R16" s="113"/>
      <c r="S16" s="113"/>
      <c r="T16" s="113"/>
      <c r="U16" s="113"/>
      <c r="V16" s="88"/>
      <c r="W16" s="105"/>
    </row>
    <row r="17" spans="1:33" ht="14.4">
      <c r="A17" s="107" t="s">
        <v>323</v>
      </c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110">
        <f>M17+N17+O17+P17</f>
        <v>513334.74</v>
      </c>
      <c r="M17" s="110">
        <f t="shared" ref="M17:U17" si="5">M68</f>
        <v>48996.37</v>
      </c>
      <c r="N17" s="110">
        <f t="shared" si="5"/>
        <v>223726.25</v>
      </c>
      <c r="O17" s="110">
        <f t="shared" si="5"/>
        <v>60462.119999999995</v>
      </c>
      <c r="P17" s="110">
        <f t="shared" si="5"/>
        <v>180150</v>
      </c>
      <c r="Q17" s="110">
        <f t="shared" si="5"/>
        <v>48996.37</v>
      </c>
      <c r="R17" s="110">
        <f t="shared" si="5"/>
        <v>223726.25</v>
      </c>
      <c r="S17" s="110">
        <f t="shared" si="5"/>
        <v>60462.119999999995</v>
      </c>
      <c r="T17" s="110">
        <f t="shared" si="5"/>
        <v>275150</v>
      </c>
      <c r="U17" s="110">
        <f t="shared" si="5"/>
        <v>513334.74</v>
      </c>
      <c r="V17" s="124" t="s">
        <v>307</v>
      </c>
      <c r="W17" s="135"/>
    </row>
    <row r="18" spans="1:33" ht="14.4">
      <c r="A18" s="136" t="s">
        <v>354</v>
      </c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8"/>
      <c r="U18" s="88"/>
      <c r="V18" s="88"/>
      <c r="W18" s="135"/>
    </row>
    <row r="19" spans="1:33" ht="14.4">
      <c r="A19" s="136"/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137"/>
      <c r="M19" s="137"/>
      <c r="N19" s="137"/>
      <c r="O19" s="138"/>
      <c r="P19" s="88"/>
      <c r="Q19" s="113"/>
      <c r="R19" s="137"/>
      <c r="S19" s="139"/>
      <c r="T19" s="88"/>
      <c r="U19" s="88"/>
      <c r="V19" s="88"/>
      <c r="W19" s="135"/>
    </row>
    <row r="20" spans="1:33" ht="30" customHeight="1">
      <c r="A20" s="140" t="s">
        <v>355</v>
      </c>
      <c r="B20" s="141"/>
      <c r="C20" s="141"/>
      <c r="D20" s="141"/>
      <c r="E20" s="141"/>
      <c r="F20" s="143"/>
      <c r="G20" s="88"/>
      <c r="H20" s="88"/>
      <c r="I20" s="88"/>
      <c r="J20" s="88"/>
      <c r="K20" s="88"/>
      <c r="L20" s="146">
        <f>SUM(M20:P20)</f>
        <v>519574.74</v>
      </c>
      <c r="M20" s="148">
        <v>48996.37</v>
      </c>
      <c r="N20" s="148">
        <v>223726.25</v>
      </c>
      <c r="O20" s="148">
        <v>63382.12</v>
      </c>
      <c r="P20" s="148">
        <v>183470</v>
      </c>
      <c r="Q20" s="150">
        <v>48996.37</v>
      </c>
      <c r="R20" s="150">
        <v>223726.25</v>
      </c>
      <c r="S20" s="150">
        <v>63382.12</v>
      </c>
      <c r="T20" s="150">
        <v>183470</v>
      </c>
      <c r="U20" s="154">
        <f>SUM(Q20:T20)</f>
        <v>519574.74</v>
      </c>
      <c r="V20" s="88"/>
      <c r="W20" s="156"/>
    </row>
    <row r="21" spans="1:33" ht="34.5" customHeight="1">
      <c r="A21" s="158"/>
      <c r="B21" s="141"/>
      <c r="C21" s="141"/>
      <c r="D21" s="141"/>
      <c r="E21" s="141"/>
      <c r="F21" s="143"/>
      <c r="G21" s="88"/>
      <c r="H21" s="88"/>
      <c r="I21" s="88"/>
      <c r="J21" s="88"/>
      <c r="K21" s="88"/>
      <c r="L21" s="88"/>
      <c r="M21" s="159"/>
      <c r="N21" s="159"/>
      <c r="O21" s="159"/>
      <c r="P21" s="161"/>
      <c r="Q21" s="88"/>
      <c r="R21" s="88"/>
      <c r="S21" s="88"/>
      <c r="T21" s="88"/>
      <c r="U21" s="88"/>
      <c r="V21" s="88"/>
      <c r="W21" s="156"/>
    </row>
    <row r="22" spans="1:33" ht="25.5" customHeight="1">
      <c r="A22" s="164" t="s">
        <v>374</v>
      </c>
      <c r="B22" s="165"/>
      <c r="C22" s="165"/>
      <c r="D22" s="165"/>
      <c r="E22" s="165"/>
      <c r="F22" s="168"/>
      <c r="G22" s="169"/>
      <c r="H22" s="169"/>
      <c r="I22" s="169"/>
      <c r="J22" s="169"/>
      <c r="K22" s="169"/>
      <c r="L22" s="170"/>
      <c r="M22" s="172"/>
      <c r="N22" s="174">
        <v>0</v>
      </c>
      <c r="O22" s="172"/>
      <c r="P22" s="177"/>
      <c r="Q22" s="178"/>
      <c r="R22" s="178"/>
      <c r="S22" s="178"/>
      <c r="T22" s="178"/>
      <c r="U22" s="178"/>
      <c r="V22" s="178" t="s">
        <v>425</v>
      </c>
      <c r="W22" s="182"/>
    </row>
    <row r="23" spans="1:33" ht="32.25" customHeight="1">
      <c r="A23" s="183" t="s">
        <v>438</v>
      </c>
      <c r="B23" s="141"/>
      <c r="C23" s="141"/>
      <c r="D23" s="141"/>
      <c r="E23" s="141"/>
      <c r="F23" s="143"/>
      <c r="G23" s="88"/>
      <c r="H23" s="88"/>
      <c r="I23" s="88"/>
      <c r="J23" s="88"/>
      <c r="K23" s="88"/>
      <c r="L23" s="88"/>
      <c r="M23" s="159"/>
      <c r="N23" s="159"/>
      <c r="O23" s="159"/>
      <c r="P23" s="159"/>
      <c r="Q23" s="88"/>
      <c r="R23" s="88"/>
      <c r="S23" s="88"/>
      <c r="T23" s="88"/>
      <c r="U23" s="88"/>
      <c r="V23" s="88"/>
      <c r="W23" s="156"/>
    </row>
    <row r="24" spans="1:33" ht="30.75" customHeight="1">
      <c r="A24" s="184" t="s">
        <v>442</v>
      </c>
      <c r="B24" s="185"/>
      <c r="C24" s="185"/>
      <c r="D24" s="185"/>
      <c r="E24" s="141"/>
      <c r="F24" s="143"/>
      <c r="G24" s="186"/>
      <c r="H24" s="88"/>
      <c r="I24" s="88"/>
      <c r="J24" s="88"/>
      <c r="K24" s="113"/>
      <c r="L24" s="88"/>
      <c r="M24" s="159"/>
      <c r="N24" s="159"/>
      <c r="O24" s="159"/>
      <c r="P24" s="159"/>
      <c r="Q24" s="88"/>
      <c r="R24" s="88"/>
      <c r="S24" s="88"/>
      <c r="T24" s="88"/>
      <c r="U24" s="88"/>
      <c r="V24" s="88"/>
      <c r="W24" s="156"/>
      <c r="X24" s="14"/>
      <c r="Y24" s="14"/>
      <c r="Z24" s="14"/>
    </row>
    <row r="25" spans="1:33" ht="48.75" customHeight="1">
      <c r="A25" s="187" t="s">
        <v>452</v>
      </c>
      <c r="B25" s="141"/>
      <c r="C25" s="185"/>
      <c r="D25" s="141"/>
      <c r="E25" s="188"/>
      <c r="F25" s="185"/>
      <c r="G25" s="88"/>
      <c r="H25" s="189"/>
      <c r="I25" s="190"/>
      <c r="J25" s="88"/>
      <c r="K25" s="88"/>
      <c r="L25" s="88"/>
      <c r="M25" s="159"/>
      <c r="N25" s="159" t="s">
        <v>462</v>
      </c>
      <c r="O25" s="159"/>
      <c r="P25" s="159"/>
      <c r="Q25" s="88"/>
      <c r="R25" s="88"/>
      <c r="S25" s="88"/>
      <c r="T25" s="88"/>
      <c r="U25" s="88"/>
      <c r="V25" s="88"/>
      <c r="W25" s="156"/>
      <c r="X25" s="14"/>
      <c r="Y25" s="14"/>
      <c r="Z25" s="14"/>
      <c r="AA25" s="14"/>
      <c r="AB25" s="14"/>
      <c r="AC25" s="14"/>
      <c r="AD25" s="14"/>
      <c r="AE25" s="14"/>
      <c r="AF25" s="14"/>
      <c r="AG25" s="14"/>
    </row>
    <row r="26" spans="1:33" ht="33" customHeight="1">
      <c r="A26" s="187" t="s">
        <v>465</v>
      </c>
      <c r="B26" s="141"/>
      <c r="C26" s="141"/>
      <c r="D26" s="141"/>
      <c r="E26" s="141"/>
      <c r="F26" s="143"/>
      <c r="G26" s="88"/>
      <c r="H26" s="88"/>
      <c r="I26" s="190"/>
      <c r="J26" s="88"/>
      <c r="K26" s="88"/>
      <c r="L26" s="88"/>
      <c r="M26" s="159"/>
      <c r="N26" s="159" t="s">
        <v>462</v>
      </c>
      <c r="O26" s="159"/>
      <c r="P26" s="159"/>
      <c r="Q26" s="88"/>
      <c r="R26" s="88"/>
      <c r="S26" s="88"/>
      <c r="T26" s="88"/>
      <c r="U26" s="88"/>
      <c r="V26" s="88"/>
      <c r="W26" s="156"/>
      <c r="X26" s="14"/>
      <c r="Y26" s="14"/>
      <c r="Z26" s="14"/>
      <c r="AA26" s="14"/>
      <c r="AB26" s="14"/>
      <c r="AC26" s="14"/>
      <c r="AD26" s="14"/>
      <c r="AE26" s="14"/>
      <c r="AF26" s="14"/>
      <c r="AG26" s="14"/>
    </row>
    <row r="27" spans="1:33" ht="44.25" customHeight="1">
      <c r="A27" s="187" t="s">
        <v>469</v>
      </c>
      <c r="B27" s="141"/>
      <c r="C27" s="141"/>
      <c r="D27" s="141"/>
      <c r="E27" s="141"/>
      <c r="F27" s="143"/>
      <c r="G27" s="88"/>
      <c r="H27" s="88"/>
      <c r="I27" s="88"/>
      <c r="J27" s="88"/>
      <c r="K27" s="88"/>
      <c r="L27" s="88"/>
      <c r="M27" s="159"/>
      <c r="N27" s="159"/>
      <c r="O27" s="159"/>
      <c r="P27" s="159"/>
      <c r="Q27" s="88"/>
      <c r="R27" s="88"/>
      <c r="S27" s="88"/>
      <c r="T27" s="88"/>
      <c r="U27" s="88"/>
      <c r="V27" s="88"/>
      <c r="W27" s="156"/>
      <c r="X27" s="14"/>
      <c r="Y27" s="14"/>
      <c r="Z27" s="14"/>
      <c r="AA27" s="14"/>
      <c r="AB27" s="14"/>
      <c r="AC27" s="14"/>
      <c r="AD27" s="14"/>
      <c r="AE27" s="14"/>
      <c r="AF27" s="14"/>
      <c r="AG27" s="14"/>
    </row>
    <row r="28" spans="1:33" ht="27" customHeight="1">
      <c r="A28" s="191" t="s">
        <v>471</v>
      </c>
      <c r="B28" s="141"/>
      <c r="C28" s="141"/>
      <c r="D28" s="141"/>
      <c r="E28" s="141"/>
      <c r="F28" s="143"/>
      <c r="G28" s="88"/>
      <c r="H28" s="88"/>
      <c r="I28" s="88"/>
      <c r="J28" s="88"/>
      <c r="K28" s="88"/>
      <c r="L28" s="88"/>
      <c r="M28" s="159"/>
      <c r="N28" s="159"/>
      <c r="O28" s="159"/>
      <c r="P28" s="159"/>
      <c r="Q28" s="88"/>
      <c r="R28" s="88"/>
      <c r="S28" s="88"/>
      <c r="T28" s="88"/>
      <c r="U28" s="88"/>
      <c r="V28" s="88"/>
      <c r="W28" s="156"/>
      <c r="X28" s="14"/>
      <c r="Y28" s="14"/>
      <c r="Z28" s="14"/>
      <c r="AA28" s="14"/>
      <c r="AB28" s="14"/>
      <c r="AC28" s="14"/>
      <c r="AD28" s="14"/>
      <c r="AE28" s="14"/>
      <c r="AF28" s="14"/>
      <c r="AG28" s="14"/>
    </row>
    <row r="29" spans="1:33" ht="27" customHeight="1">
      <c r="A29" s="187" t="s">
        <v>474</v>
      </c>
      <c r="B29" s="141"/>
      <c r="C29" s="141"/>
      <c r="D29" s="141"/>
      <c r="E29" s="141"/>
      <c r="F29" s="143"/>
      <c r="G29" s="88"/>
      <c r="H29" s="88"/>
      <c r="I29" s="88"/>
      <c r="J29" s="88"/>
      <c r="K29" s="88"/>
      <c r="L29" s="88"/>
      <c r="M29" s="159"/>
      <c r="N29" s="159"/>
      <c r="O29" s="159"/>
      <c r="P29" s="159"/>
      <c r="Q29" s="88"/>
      <c r="R29" s="88"/>
      <c r="S29" s="88"/>
      <c r="T29" s="88"/>
      <c r="U29" s="88"/>
      <c r="V29" s="88"/>
      <c r="W29" s="156"/>
      <c r="X29" s="14"/>
      <c r="Y29" s="14"/>
      <c r="Z29" s="14"/>
      <c r="AA29" s="14"/>
      <c r="AB29" s="14"/>
      <c r="AC29" s="14"/>
      <c r="AD29" s="14"/>
      <c r="AE29" s="14"/>
      <c r="AF29" s="14"/>
      <c r="AG29" s="14"/>
    </row>
    <row r="30" spans="1:33" ht="21" customHeight="1">
      <c r="A30" s="192" t="s">
        <v>479</v>
      </c>
      <c r="B30" s="141"/>
      <c r="C30" s="141"/>
      <c r="D30" s="141"/>
      <c r="E30" s="141"/>
      <c r="F30" s="143"/>
      <c r="G30" s="88"/>
      <c r="H30" s="88"/>
      <c r="I30" s="88"/>
      <c r="J30" s="88"/>
      <c r="K30" s="88"/>
      <c r="L30" s="88"/>
      <c r="M30" s="159"/>
      <c r="N30" s="159"/>
      <c r="O30" s="159"/>
      <c r="P30" s="159"/>
      <c r="Q30" s="88"/>
      <c r="R30" s="88"/>
      <c r="S30" s="88"/>
      <c r="T30" s="88"/>
      <c r="U30" s="88"/>
      <c r="V30" s="88"/>
      <c r="W30" s="156"/>
      <c r="X30" s="14"/>
      <c r="Y30" s="14"/>
      <c r="Z30" s="14"/>
      <c r="AA30" s="14"/>
      <c r="AB30" s="14"/>
      <c r="AC30" s="14"/>
      <c r="AD30" s="14"/>
      <c r="AE30" s="14"/>
      <c r="AF30" s="14"/>
      <c r="AG30" s="14"/>
    </row>
    <row r="31" spans="1:33" ht="30.75" customHeight="1">
      <c r="A31" s="187" t="s">
        <v>485</v>
      </c>
      <c r="B31" s="185">
        <f t="shared" ref="B31:B32" si="6">C31+D31+E31+F31</f>
        <v>1</v>
      </c>
      <c r="C31" s="141"/>
      <c r="D31" s="185">
        <v>1</v>
      </c>
      <c r="E31" s="141"/>
      <c r="F31" s="143"/>
      <c r="G31" s="88"/>
      <c r="H31" s="186">
        <v>0.99950000000000006</v>
      </c>
      <c r="I31" s="88"/>
      <c r="J31" s="88"/>
      <c r="K31" s="186">
        <f>J31+I31+H31+G31</f>
        <v>0.99950000000000006</v>
      </c>
      <c r="L31" s="88"/>
      <c r="M31" s="159"/>
      <c r="N31" s="159"/>
      <c r="O31" s="159"/>
      <c r="P31" s="159"/>
      <c r="Q31" s="88"/>
      <c r="R31" s="88"/>
      <c r="S31" s="88"/>
      <c r="T31" s="88"/>
      <c r="U31" s="88"/>
      <c r="V31" s="88"/>
      <c r="W31" s="156"/>
      <c r="X31" s="14"/>
      <c r="Y31" s="14"/>
      <c r="Z31" s="14"/>
      <c r="AA31" s="14"/>
      <c r="AB31" s="14"/>
      <c r="AC31" s="14"/>
      <c r="AD31" s="14"/>
      <c r="AE31" s="14"/>
      <c r="AF31" s="14"/>
      <c r="AG31" s="14"/>
    </row>
    <row r="32" spans="1:33" ht="30.75" customHeight="1">
      <c r="A32" s="187" t="s">
        <v>500</v>
      </c>
      <c r="B32" s="193">
        <f t="shared" si="6"/>
        <v>0.8</v>
      </c>
      <c r="C32" s="141"/>
      <c r="D32" s="141"/>
      <c r="E32" s="194">
        <v>0.4</v>
      </c>
      <c r="F32" s="195">
        <v>0.4</v>
      </c>
      <c r="G32" s="88"/>
      <c r="H32" s="196"/>
      <c r="I32" s="196"/>
      <c r="J32" s="88"/>
      <c r="K32" s="190" t="s">
        <v>510</v>
      </c>
      <c r="L32" s="88"/>
      <c r="M32" s="159"/>
      <c r="N32" s="159"/>
      <c r="O32" s="159"/>
      <c r="P32" s="159"/>
      <c r="Q32" s="88"/>
      <c r="R32" s="88"/>
      <c r="S32" s="88"/>
      <c r="T32" s="88"/>
      <c r="U32" s="88"/>
      <c r="V32" s="88"/>
      <c r="W32" s="197" t="s">
        <v>512</v>
      </c>
      <c r="X32" s="14"/>
      <c r="Y32" s="14"/>
      <c r="Z32" s="14"/>
      <c r="AA32" s="14"/>
      <c r="AB32" s="14"/>
      <c r="AC32" s="14"/>
      <c r="AD32" s="14"/>
      <c r="AE32" s="14"/>
      <c r="AF32" s="14"/>
      <c r="AG32" s="14"/>
    </row>
    <row r="33" spans="1:33" ht="30.75" customHeight="1">
      <c r="A33" s="187" t="s">
        <v>517</v>
      </c>
      <c r="B33" s="188">
        <v>884</v>
      </c>
      <c r="C33" s="141"/>
      <c r="D33" s="185"/>
      <c r="E33" s="141">
        <v>884</v>
      </c>
      <c r="F33" s="193"/>
      <c r="G33" s="88"/>
      <c r="H33" s="88"/>
      <c r="I33" s="190">
        <v>614</v>
      </c>
      <c r="J33" s="88"/>
      <c r="K33" s="190">
        <v>614</v>
      </c>
      <c r="L33" s="198">
        <f t="shared" ref="L33:L34" si="7">M33+N33+O33+P33</f>
        <v>3094000</v>
      </c>
      <c r="M33" s="159"/>
      <c r="N33" s="159"/>
      <c r="O33" s="159">
        <v>3094000</v>
      </c>
      <c r="P33" s="159"/>
      <c r="Q33" s="88"/>
      <c r="R33" s="154">
        <v>3094000</v>
      </c>
      <c r="S33" s="88"/>
      <c r="T33" s="88"/>
      <c r="U33" s="154">
        <f t="shared" ref="U33:U34" si="8">T33+S33+R33</f>
        <v>3094000</v>
      </c>
      <c r="V33" s="88" t="s">
        <v>536</v>
      </c>
      <c r="W33" s="156"/>
      <c r="X33" s="14"/>
      <c r="Y33" s="14"/>
      <c r="Z33" s="14"/>
      <c r="AA33" s="14"/>
      <c r="AB33" s="14"/>
      <c r="AC33" s="14"/>
      <c r="AD33" s="14"/>
      <c r="AE33" s="14"/>
      <c r="AF33" s="14"/>
      <c r="AG33" s="14"/>
    </row>
    <row r="34" spans="1:33" ht="30.75" customHeight="1">
      <c r="A34" s="191" t="s">
        <v>537</v>
      </c>
      <c r="B34" s="185">
        <f t="shared" ref="B34:B35" si="9">C34+D34+E34+F34</f>
        <v>1</v>
      </c>
      <c r="C34" s="141"/>
      <c r="D34" s="141"/>
      <c r="E34" s="185">
        <v>1</v>
      </c>
      <c r="F34" s="193"/>
      <c r="G34" s="88"/>
      <c r="H34" s="88"/>
      <c r="I34" s="199">
        <v>1</v>
      </c>
      <c r="J34" s="88"/>
      <c r="K34" s="200">
        <v>1</v>
      </c>
      <c r="L34" s="198">
        <f t="shared" si="7"/>
        <v>1960000</v>
      </c>
      <c r="M34" s="159"/>
      <c r="N34" s="159"/>
      <c r="O34" s="159">
        <v>1960000</v>
      </c>
      <c r="P34" s="159"/>
      <c r="Q34" s="88"/>
      <c r="R34" s="113">
        <v>1960000</v>
      </c>
      <c r="S34" s="88"/>
      <c r="T34" s="88"/>
      <c r="U34" s="113">
        <f t="shared" si="8"/>
        <v>1960000</v>
      </c>
      <c r="V34" s="88" t="s">
        <v>536</v>
      </c>
      <c r="W34" s="156"/>
      <c r="X34" s="14"/>
      <c r="Y34" s="14"/>
      <c r="Z34" s="14"/>
      <c r="AA34" s="14"/>
      <c r="AB34" s="14"/>
      <c r="AC34" s="14"/>
      <c r="AD34" s="14"/>
      <c r="AE34" s="14"/>
      <c r="AF34" s="14"/>
      <c r="AG34" s="14"/>
    </row>
    <row r="35" spans="1:33" ht="30.75" customHeight="1">
      <c r="A35" s="191" t="s">
        <v>556</v>
      </c>
      <c r="B35" s="185">
        <f t="shared" si="9"/>
        <v>1</v>
      </c>
      <c r="C35" s="141"/>
      <c r="D35" s="185"/>
      <c r="E35" s="185">
        <v>1</v>
      </c>
      <c r="F35" s="185"/>
      <c r="G35" s="88"/>
      <c r="H35" s="88"/>
      <c r="I35" s="200">
        <v>1</v>
      </c>
      <c r="J35" s="88"/>
      <c r="K35" s="200">
        <v>1</v>
      </c>
      <c r="L35" s="88"/>
      <c r="M35" s="159"/>
      <c r="N35" s="159"/>
      <c r="O35" s="159"/>
      <c r="P35" s="159"/>
      <c r="Q35" s="88"/>
      <c r="R35" s="88"/>
      <c r="S35" s="88"/>
      <c r="T35" s="88"/>
      <c r="U35" s="88"/>
      <c r="V35" s="88"/>
      <c r="W35" s="156"/>
      <c r="X35" s="14"/>
      <c r="Y35" s="14"/>
      <c r="Z35" s="14"/>
      <c r="AA35" s="14"/>
      <c r="AB35" s="14"/>
      <c r="AC35" s="14"/>
      <c r="AD35" s="14"/>
      <c r="AE35" s="14"/>
      <c r="AF35" s="14"/>
      <c r="AG35" s="14"/>
    </row>
    <row r="36" spans="1:33" ht="30.75" customHeight="1">
      <c r="A36" s="204" t="s">
        <v>558</v>
      </c>
      <c r="B36" s="141">
        <v>614</v>
      </c>
      <c r="C36" s="141"/>
      <c r="D36" s="141"/>
      <c r="E36" s="141">
        <v>614</v>
      </c>
      <c r="F36" s="141"/>
      <c r="G36" s="88"/>
      <c r="H36" s="88"/>
      <c r="I36" s="206" t="s">
        <v>562</v>
      </c>
      <c r="J36" s="88"/>
      <c r="K36" s="88"/>
      <c r="L36" s="208">
        <f>M36+N36+O36+P36</f>
        <v>122800</v>
      </c>
      <c r="M36" s="209"/>
      <c r="N36" s="159"/>
      <c r="O36" s="159">
        <v>122800</v>
      </c>
      <c r="P36" s="159"/>
      <c r="Q36" s="88"/>
      <c r="R36" s="88"/>
      <c r="S36" s="88"/>
      <c r="T36" s="88"/>
      <c r="U36" s="88"/>
      <c r="V36" s="88" t="s">
        <v>536</v>
      </c>
      <c r="W36" s="156"/>
      <c r="X36" s="14"/>
      <c r="Y36" s="14"/>
      <c r="Z36" s="14"/>
      <c r="AA36" s="14"/>
      <c r="AB36" s="14"/>
      <c r="AC36" s="14"/>
      <c r="AD36" s="14"/>
      <c r="AE36" s="14"/>
      <c r="AF36" s="14"/>
      <c r="AG36" s="14"/>
    </row>
    <row r="37" spans="1:33" ht="30.75" customHeight="1">
      <c r="A37" s="183"/>
      <c r="B37" s="141"/>
      <c r="C37" s="141"/>
      <c r="D37" s="141"/>
      <c r="E37" s="141"/>
      <c r="F37" s="141"/>
      <c r="G37" s="88"/>
      <c r="H37" s="88"/>
      <c r="I37" s="88"/>
      <c r="J37" s="88"/>
      <c r="K37" s="88"/>
      <c r="L37" s="88"/>
      <c r="M37" s="209"/>
      <c r="N37" s="159"/>
      <c r="O37" s="159"/>
      <c r="P37" s="159"/>
      <c r="Q37" s="88"/>
      <c r="R37" s="88"/>
      <c r="S37" s="88"/>
      <c r="T37" s="88"/>
      <c r="U37" s="88"/>
      <c r="V37" s="88"/>
      <c r="W37" s="156"/>
      <c r="X37" s="14"/>
      <c r="Y37" s="14"/>
      <c r="Z37" s="14"/>
      <c r="AA37" s="14"/>
      <c r="AB37" s="14"/>
      <c r="AC37" s="14"/>
      <c r="AD37" s="14"/>
      <c r="AE37" s="14"/>
      <c r="AF37" s="14"/>
      <c r="AG37" s="14"/>
    </row>
    <row r="38" spans="1:33" ht="30.75" customHeight="1">
      <c r="A38" s="183" t="s">
        <v>583</v>
      </c>
      <c r="B38" s="141"/>
      <c r="C38" s="141"/>
      <c r="D38" s="141"/>
      <c r="E38" s="141"/>
      <c r="F38" s="141"/>
      <c r="G38" s="88"/>
      <c r="H38" s="88"/>
      <c r="I38" s="88"/>
      <c r="J38" s="88"/>
      <c r="K38" s="88"/>
      <c r="L38" s="88"/>
      <c r="M38" s="209"/>
      <c r="N38" s="159"/>
      <c r="O38" s="159"/>
      <c r="P38" s="159"/>
      <c r="Q38" s="88"/>
      <c r="R38" s="88"/>
      <c r="S38" s="88"/>
      <c r="T38" s="88"/>
      <c r="U38" s="88"/>
      <c r="V38" s="88"/>
      <c r="W38" s="156"/>
      <c r="X38" s="14"/>
      <c r="Y38" s="14"/>
      <c r="Z38" s="14"/>
      <c r="AA38" s="14"/>
      <c r="AB38" s="14"/>
      <c r="AC38" s="14"/>
      <c r="AD38" s="14"/>
      <c r="AE38" s="14"/>
      <c r="AF38" s="14"/>
      <c r="AG38" s="14"/>
    </row>
    <row r="39" spans="1:33" ht="27.75" customHeight="1">
      <c r="A39" s="211" t="s">
        <v>588</v>
      </c>
      <c r="B39" s="141"/>
      <c r="C39" s="141"/>
      <c r="D39" s="141"/>
      <c r="E39" s="141"/>
      <c r="F39" s="141"/>
      <c r="G39" s="88"/>
      <c r="H39" s="88"/>
      <c r="I39" s="88"/>
      <c r="J39" s="88"/>
      <c r="K39" s="88"/>
      <c r="L39" s="88"/>
      <c r="M39" s="209"/>
      <c r="N39" s="159"/>
      <c r="O39" s="159"/>
      <c r="P39" s="159"/>
      <c r="Q39" s="88"/>
      <c r="R39" s="88"/>
      <c r="S39" s="88"/>
      <c r="T39" s="88"/>
      <c r="U39" s="88"/>
      <c r="V39" s="88"/>
      <c r="W39" s="156"/>
    </row>
    <row r="40" spans="1:33" ht="27.75" customHeight="1">
      <c r="A40" s="212" t="s">
        <v>594</v>
      </c>
      <c r="B40" s="141"/>
      <c r="C40" s="141"/>
      <c r="D40" s="141"/>
      <c r="E40" s="141"/>
      <c r="F40" s="141"/>
      <c r="G40" s="88"/>
      <c r="H40" s="88"/>
      <c r="I40" s="88"/>
      <c r="J40" s="190"/>
      <c r="K40" s="88"/>
      <c r="L40" s="88"/>
      <c r="M40" s="213"/>
      <c r="N40" s="214"/>
      <c r="O40" s="214"/>
      <c r="P40" s="214"/>
      <c r="Q40" s="215"/>
      <c r="R40" s="215"/>
      <c r="S40" s="215"/>
      <c r="T40" s="215"/>
      <c r="U40" s="215"/>
      <c r="V40" s="215"/>
      <c r="W40" s="216" t="s">
        <v>605</v>
      </c>
      <c r="X40" s="217"/>
      <c r="Y40" s="217"/>
      <c r="Z40" s="217"/>
      <c r="AA40" s="218"/>
      <c r="AB40" s="218"/>
      <c r="AC40" s="218"/>
      <c r="AD40" s="218"/>
      <c r="AE40" s="218"/>
      <c r="AF40" s="218"/>
      <c r="AG40" s="218"/>
    </row>
    <row r="41" spans="1:33" ht="27.75" customHeight="1">
      <c r="A41" s="219" t="s">
        <v>611</v>
      </c>
      <c r="B41" s="141"/>
      <c r="C41" s="141"/>
      <c r="D41" s="141"/>
      <c r="E41" s="188"/>
      <c r="F41" s="141"/>
      <c r="G41" s="88"/>
      <c r="H41" s="88"/>
      <c r="I41" s="190"/>
      <c r="J41" s="88"/>
      <c r="K41" s="190"/>
      <c r="L41" s="88"/>
      <c r="M41" s="213"/>
      <c r="N41" s="214"/>
      <c r="O41" s="214"/>
      <c r="P41" s="214"/>
      <c r="Q41" s="215"/>
      <c r="R41" s="215"/>
      <c r="S41" s="215"/>
      <c r="T41" s="215"/>
      <c r="U41" s="215"/>
      <c r="V41" s="215"/>
      <c r="W41" s="220"/>
      <c r="X41" s="217"/>
      <c r="Y41" s="217"/>
      <c r="Z41" s="217"/>
      <c r="AA41" s="217"/>
      <c r="AB41" s="217"/>
      <c r="AC41" s="217"/>
      <c r="AD41" s="217"/>
      <c r="AE41" s="217"/>
      <c r="AF41" s="217"/>
      <c r="AG41" s="217"/>
    </row>
    <row r="42" spans="1:33" ht="27.75" customHeight="1">
      <c r="A42" s="212" t="s">
        <v>616</v>
      </c>
      <c r="B42" s="141"/>
      <c r="C42" s="141"/>
      <c r="D42" s="141"/>
      <c r="E42" s="141"/>
      <c r="F42" s="141"/>
      <c r="G42" s="88"/>
      <c r="H42" s="88"/>
      <c r="I42" s="88"/>
      <c r="J42" s="88"/>
      <c r="K42" s="88"/>
      <c r="L42" s="88"/>
      <c r="M42" s="209"/>
      <c r="N42" s="159"/>
      <c r="O42" s="159"/>
      <c r="P42" s="159"/>
      <c r="Q42" s="88"/>
      <c r="R42" s="88"/>
      <c r="S42" s="88"/>
      <c r="T42" s="88"/>
      <c r="U42" s="88"/>
      <c r="V42" s="88"/>
      <c r="W42" s="156"/>
      <c r="X42" s="14"/>
      <c r="Y42" s="14"/>
      <c r="Z42" s="14"/>
      <c r="AA42" s="14"/>
      <c r="AB42" s="14"/>
      <c r="AC42" s="14"/>
      <c r="AD42" s="14"/>
      <c r="AE42" s="14"/>
      <c r="AF42" s="14"/>
      <c r="AG42" s="14"/>
    </row>
    <row r="43" spans="1:33" ht="27.75" customHeight="1">
      <c r="A43" s="183"/>
      <c r="B43" s="141"/>
      <c r="C43" s="141"/>
      <c r="D43" s="141"/>
      <c r="E43" s="141"/>
      <c r="F43" s="141"/>
      <c r="G43" s="88"/>
      <c r="H43" s="88"/>
      <c r="I43" s="88"/>
      <c r="J43" s="88"/>
      <c r="K43" s="88"/>
      <c r="L43" s="88"/>
      <c r="M43" s="209"/>
      <c r="N43" s="159"/>
      <c r="O43" s="159"/>
      <c r="P43" s="159"/>
      <c r="Q43" s="88"/>
      <c r="R43" s="88"/>
      <c r="S43" s="88"/>
      <c r="T43" s="88"/>
      <c r="U43" s="88"/>
      <c r="V43" s="88"/>
      <c r="W43" s="156"/>
      <c r="X43" s="14"/>
      <c r="Y43" s="14"/>
      <c r="Z43" s="14"/>
      <c r="AA43" s="14"/>
      <c r="AB43" s="14"/>
      <c r="AC43" s="14"/>
      <c r="AD43" s="14"/>
      <c r="AE43" s="14"/>
      <c r="AF43" s="14"/>
      <c r="AG43" s="14"/>
    </row>
    <row r="44" spans="1:33" ht="27.75" customHeight="1">
      <c r="A44" s="221" t="s">
        <v>621</v>
      </c>
      <c r="B44" s="222"/>
      <c r="C44" s="222"/>
      <c r="D44" s="222"/>
      <c r="E44" s="222"/>
      <c r="F44" s="222"/>
      <c r="G44" s="88"/>
      <c r="H44" s="88"/>
      <c r="I44" s="88"/>
      <c r="J44" s="88"/>
      <c r="K44" s="88"/>
      <c r="L44" s="88"/>
      <c r="M44" s="209"/>
      <c r="N44" s="223">
        <v>784000</v>
      </c>
      <c r="O44" s="159"/>
      <c r="P44" s="159"/>
      <c r="Q44" s="88"/>
      <c r="R44" s="88"/>
      <c r="S44" s="88"/>
      <c r="T44" s="139">
        <v>759582</v>
      </c>
      <c r="U44" s="113">
        <f>T44</f>
        <v>759582</v>
      </c>
      <c r="V44" s="88"/>
      <c r="W44" s="156"/>
      <c r="X44" s="14"/>
      <c r="Y44" s="14"/>
      <c r="Z44" s="14"/>
      <c r="AA44" s="14"/>
      <c r="AB44" s="14"/>
      <c r="AC44" s="14"/>
      <c r="AD44" s="14"/>
      <c r="AE44" s="14"/>
      <c r="AF44" s="14"/>
      <c r="AG44" s="14"/>
    </row>
    <row r="45" spans="1:33" ht="27.75" customHeight="1">
      <c r="A45" s="204" t="s">
        <v>627</v>
      </c>
      <c r="B45" s="224"/>
      <c r="C45" s="224"/>
      <c r="D45" s="224"/>
      <c r="E45" s="225" t="s">
        <v>629</v>
      </c>
      <c r="F45" s="224"/>
      <c r="G45" s="88"/>
      <c r="H45" s="88"/>
      <c r="I45" s="190" t="s">
        <v>629</v>
      </c>
      <c r="J45" s="88"/>
      <c r="K45" s="88"/>
      <c r="L45" s="88"/>
      <c r="M45" s="209"/>
      <c r="N45" s="159"/>
      <c r="O45" s="159"/>
      <c r="P45" s="159"/>
      <c r="Q45" s="88"/>
      <c r="R45" s="88"/>
      <c r="S45" s="88"/>
      <c r="T45" s="88"/>
      <c r="U45" s="88"/>
      <c r="V45" s="88"/>
      <c r="W45" s="156"/>
      <c r="X45" s="14"/>
      <c r="Y45" s="14"/>
      <c r="Z45" s="14"/>
      <c r="AA45" s="14"/>
      <c r="AB45" s="14"/>
      <c r="AC45" s="14"/>
      <c r="AD45" s="14"/>
      <c r="AE45" s="14"/>
      <c r="AF45" s="14"/>
      <c r="AG45" s="14"/>
    </row>
    <row r="46" spans="1:33" ht="27.75" customHeight="1">
      <c r="A46" s="204" t="s">
        <v>632</v>
      </c>
      <c r="B46" s="224"/>
      <c r="C46" s="224"/>
      <c r="D46" s="224"/>
      <c r="E46" s="224"/>
      <c r="F46" s="225" t="s">
        <v>629</v>
      </c>
      <c r="G46" s="88"/>
      <c r="H46" s="88"/>
      <c r="I46" s="88"/>
      <c r="J46" s="190" t="s">
        <v>629</v>
      </c>
      <c r="K46" s="88"/>
      <c r="L46" s="88"/>
      <c r="M46" s="209"/>
      <c r="N46" s="159"/>
      <c r="O46" s="159"/>
      <c r="P46" s="159"/>
      <c r="Q46" s="88"/>
      <c r="R46" s="88"/>
      <c r="S46" s="88"/>
      <c r="T46" s="88"/>
      <c r="U46" s="88"/>
      <c r="V46" s="88"/>
      <c r="W46" s="156"/>
      <c r="X46" s="14"/>
      <c r="Y46" s="14"/>
      <c r="Z46" s="14"/>
      <c r="AA46" s="14"/>
      <c r="AB46" s="14"/>
      <c r="AC46" s="14"/>
      <c r="AD46" s="14"/>
      <c r="AE46" s="14"/>
      <c r="AF46" s="14"/>
      <c r="AG46" s="14"/>
    </row>
    <row r="47" spans="1:33" ht="27.75" customHeight="1">
      <c r="A47" s="227"/>
      <c r="B47" s="229"/>
      <c r="C47" s="229"/>
      <c r="D47" s="229"/>
      <c r="E47" s="229"/>
      <c r="F47" s="229"/>
      <c r="G47" s="88"/>
      <c r="H47" s="88"/>
      <c r="I47" s="88"/>
      <c r="J47" s="88"/>
      <c r="K47" s="88"/>
      <c r="L47" s="88"/>
      <c r="M47" s="209"/>
      <c r="N47" s="159"/>
      <c r="O47" s="159"/>
      <c r="P47" s="159"/>
      <c r="Q47" s="88"/>
      <c r="R47" s="88"/>
      <c r="S47" s="88"/>
      <c r="T47" s="88"/>
      <c r="U47" s="88"/>
      <c r="V47" s="88"/>
      <c r="W47" s="156"/>
      <c r="X47" s="14"/>
      <c r="Y47" s="14"/>
      <c r="Z47" s="14"/>
      <c r="AA47" s="14"/>
      <c r="AB47" s="14"/>
      <c r="AC47" s="14"/>
      <c r="AD47" s="14"/>
      <c r="AE47" s="14"/>
      <c r="AF47" s="14"/>
      <c r="AG47" s="14"/>
    </row>
    <row r="48" spans="1:33" ht="27.75" customHeight="1">
      <c r="A48" s="183" t="s">
        <v>633</v>
      </c>
      <c r="B48" s="141"/>
      <c r="C48" s="141"/>
      <c r="D48" s="141"/>
      <c r="E48" s="141"/>
      <c r="F48" s="141"/>
      <c r="G48" s="88"/>
      <c r="H48" s="88"/>
      <c r="I48" s="88"/>
      <c r="J48" s="88"/>
      <c r="K48" s="88"/>
      <c r="L48" s="88"/>
      <c r="M48" s="209"/>
      <c r="N48" s="159"/>
      <c r="O48" s="159"/>
      <c r="P48" s="159"/>
      <c r="Q48" s="88"/>
      <c r="R48" s="88"/>
      <c r="S48" s="88"/>
      <c r="T48" s="88"/>
      <c r="U48" s="88"/>
      <c r="V48" s="88"/>
      <c r="W48" s="156"/>
      <c r="X48" s="14"/>
      <c r="Y48" s="14"/>
      <c r="Z48" s="14"/>
      <c r="AA48" s="14"/>
      <c r="AB48" s="14"/>
      <c r="AC48" s="14"/>
      <c r="AD48" s="14"/>
      <c r="AE48" s="14"/>
      <c r="AF48" s="14"/>
      <c r="AG48" s="14"/>
    </row>
    <row r="49" spans="1:33" ht="27.75" customHeight="1">
      <c r="A49" s="231" t="s">
        <v>634</v>
      </c>
      <c r="B49" s="232">
        <v>98</v>
      </c>
      <c r="C49" s="222"/>
      <c r="D49" s="222"/>
      <c r="E49" s="233"/>
      <c r="F49" s="232">
        <v>98</v>
      </c>
      <c r="G49" s="234"/>
      <c r="H49" s="234"/>
      <c r="I49" s="234"/>
      <c r="J49" s="236">
        <v>98</v>
      </c>
      <c r="K49" s="234">
        <f t="shared" ref="K49:K51" si="10">J49+I49+H49+G49</f>
        <v>98</v>
      </c>
      <c r="L49" s="88"/>
      <c r="M49" s="209"/>
      <c r="N49" s="159"/>
      <c r="O49" s="159"/>
      <c r="P49" s="159"/>
      <c r="Q49" s="88"/>
      <c r="R49" s="88"/>
      <c r="S49" s="88"/>
      <c r="T49" s="88"/>
      <c r="U49" s="88"/>
      <c r="V49" s="88"/>
      <c r="W49" s="197" t="s">
        <v>635</v>
      </c>
      <c r="X49" s="14"/>
      <c r="Y49" s="14"/>
      <c r="Z49" s="14"/>
      <c r="AA49" s="14"/>
      <c r="AB49" s="14"/>
      <c r="AC49" s="14"/>
      <c r="AD49" s="14"/>
      <c r="AE49" s="14"/>
      <c r="AF49" s="14"/>
      <c r="AG49" s="14"/>
    </row>
    <row r="50" spans="1:33" ht="27.75" customHeight="1">
      <c r="A50" s="204" t="s">
        <v>636</v>
      </c>
      <c r="B50" s="238"/>
      <c r="C50" s="239">
        <v>98</v>
      </c>
      <c r="D50" s="239">
        <v>98</v>
      </c>
      <c r="E50" s="238"/>
      <c r="F50" s="238"/>
      <c r="G50" s="240">
        <v>98</v>
      </c>
      <c r="H50" s="240">
        <v>98</v>
      </c>
      <c r="I50" s="241">
        <v>98</v>
      </c>
      <c r="J50" s="241">
        <v>98</v>
      </c>
      <c r="K50" s="241">
        <f t="shared" si="10"/>
        <v>392</v>
      </c>
      <c r="L50" s="88"/>
      <c r="M50" s="209"/>
      <c r="N50" s="159"/>
      <c r="O50" s="159"/>
      <c r="P50" s="159"/>
      <c r="Q50" s="88"/>
      <c r="R50" s="88"/>
      <c r="S50" s="88"/>
      <c r="T50" s="88"/>
      <c r="U50" s="88"/>
      <c r="V50" s="88"/>
      <c r="W50" s="156"/>
      <c r="X50" s="14"/>
      <c r="Y50" s="14"/>
      <c r="Z50" s="14"/>
      <c r="AA50" s="14"/>
      <c r="AB50" s="14"/>
      <c r="AC50" s="14"/>
      <c r="AD50" s="14"/>
      <c r="AE50" s="14"/>
      <c r="AF50" s="14"/>
      <c r="AG50" s="14"/>
    </row>
    <row r="51" spans="1:33" ht="27.75" customHeight="1">
      <c r="A51" s="242" t="s">
        <v>640</v>
      </c>
      <c r="B51" s="239">
        <v>98</v>
      </c>
      <c r="C51" s="224"/>
      <c r="D51" s="224"/>
      <c r="E51" s="243"/>
      <c r="F51" s="239">
        <v>98</v>
      </c>
      <c r="G51" s="244"/>
      <c r="H51" s="244"/>
      <c r="I51" s="241">
        <v>7</v>
      </c>
      <c r="J51" s="241">
        <v>91</v>
      </c>
      <c r="K51" s="241">
        <f t="shared" si="10"/>
        <v>98</v>
      </c>
      <c r="L51" s="88"/>
      <c r="M51" s="209"/>
      <c r="N51" s="159"/>
      <c r="O51" s="159"/>
      <c r="P51" s="159"/>
      <c r="Q51" s="88"/>
      <c r="R51" s="88"/>
      <c r="S51" s="88"/>
      <c r="T51" s="88"/>
      <c r="U51" s="88"/>
      <c r="V51" s="88"/>
      <c r="W51" s="197"/>
      <c r="X51" s="14"/>
      <c r="Y51" s="14"/>
      <c r="Z51" s="14"/>
      <c r="AA51" s="14"/>
      <c r="AB51" s="14"/>
      <c r="AC51" s="14"/>
      <c r="AD51" s="14"/>
      <c r="AE51" s="14"/>
      <c r="AF51" s="14"/>
      <c r="AG51" s="14"/>
    </row>
    <row r="52" spans="1:33" ht="18" customHeight="1">
      <c r="A52" s="212"/>
      <c r="B52" s="141"/>
      <c r="C52" s="141"/>
      <c r="D52" s="141"/>
      <c r="E52" s="185"/>
      <c r="F52" s="141"/>
      <c r="G52" s="88"/>
      <c r="H52" s="88"/>
      <c r="I52" s="88"/>
      <c r="J52" s="88"/>
      <c r="K52" s="88"/>
      <c r="L52" s="88"/>
      <c r="M52" s="209"/>
      <c r="N52" s="159"/>
      <c r="O52" s="159"/>
      <c r="P52" s="159"/>
      <c r="Q52" s="88"/>
      <c r="R52" s="88"/>
      <c r="S52" s="88"/>
      <c r="T52" s="88"/>
      <c r="U52" s="88"/>
      <c r="V52" s="88"/>
      <c r="W52" s="156"/>
      <c r="X52" s="14"/>
      <c r="Y52" s="14"/>
      <c r="Z52" s="14"/>
      <c r="AA52" s="14"/>
      <c r="AB52" s="14"/>
      <c r="AC52" s="14"/>
      <c r="AD52" s="14"/>
      <c r="AE52" s="14"/>
      <c r="AF52" s="14"/>
      <c r="AG52" s="14"/>
    </row>
    <row r="53" spans="1:33" ht="25.5" customHeight="1">
      <c r="A53" s="183" t="s">
        <v>641</v>
      </c>
      <c r="B53" s="141"/>
      <c r="C53" s="141"/>
      <c r="D53" s="141"/>
      <c r="E53" s="141"/>
      <c r="F53" s="141"/>
      <c r="G53" s="88"/>
      <c r="H53" s="88"/>
      <c r="I53" s="88"/>
      <c r="J53" s="88"/>
      <c r="K53" s="88"/>
      <c r="L53" s="88"/>
      <c r="M53" s="209"/>
      <c r="N53" s="159"/>
      <c r="O53" s="159"/>
      <c r="P53" s="159"/>
      <c r="Q53" s="88"/>
      <c r="R53" s="88"/>
      <c r="S53" s="88"/>
      <c r="T53" s="88"/>
      <c r="U53" s="88"/>
      <c r="V53" s="88"/>
      <c r="W53" s="156"/>
      <c r="X53" s="14"/>
      <c r="Y53" s="14"/>
      <c r="Z53" s="14"/>
      <c r="AA53" s="14"/>
      <c r="AB53" s="14"/>
      <c r="AC53" s="14"/>
      <c r="AD53" s="14"/>
      <c r="AE53" s="14"/>
      <c r="AF53" s="14"/>
      <c r="AG53" s="14"/>
    </row>
    <row r="54" spans="1:33" ht="27.75" customHeight="1">
      <c r="A54" s="249" t="s">
        <v>438</v>
      </c>
      <c r="B54" s="141"/>
      <c r="C54" s="141"/>
      <c r="D54" s="141"/>
      <c r="E54" s="141"/>
      <c r="F54" s="141"/>
      <c r="G54" s="88"/>
      <c r="H54" s="88"/>
      <c r="I54" s="88"/>
      <c r="J54" s="88"/>
      <c r="K54" s="88"/>
      <c r="L54" s="88"/>
      <c r="M54" s="159"/>
      <c r="N54" s="250"/>
      <c r="O54" s="159"/>
      <c r="P54" s="159"/>
      <c r="Q54" s="88"/>
      <c r="R54" s="88"/>
      <c r="S54" s="88"/>
      <c r="T54" s="88"/>
      <c r="U54" s="88"/>
      <c r="V54" s="88"/>
      <c r="W54" s="156"/>
      <c r="X54" s="14"/>
      <c r="Y54" s="14"/>
      <c r="Z54" s="14"/>
    </row>
    <row r="55" spans="1:33" ht="34.5" customHeight="1">
      <c r="A55" s="252" t="s">
        <v>642</v>
      </c>
      <c r="B55" s="253"/>
      <c r="C55" s="141"/>
      <c r="D55" s="141"/>
      <c r="E55" s="141" t="s">
        <v>629</v>
      </c>
      <c r="F55" s="141"/>
      <c r="G55" s="88"/>
      <c r="H55" s="88"/>
      <c r="I55" s="190" t="s">
        <v>629</v>
      </c>
      <c r="J55" s="190" t="s">
        <v>629</v>
      </c>
      <c r="K55" s="88"/>
      <c r="L55" s="88"/>
      <c r="M55" s="159"/>
      <c r="N55" s="250"/>
      <c r="O55" s="159"/>
      <c r="P55" s="159"/>
      <c r="Q55" s="88"/>
      <c r="R55" s="88"/>
      <c r="S55" s="88"/>
      <c r="T55" s="88"/>
      <c r="U55" s="88"/>
      <c r="V55" s="88"/>
      <c r="W55" s="156"/>
    </row>
    <row r="56" spans="1:33" ht="21" customHeight="1">
      <c r="A56" s="212" t="s">
        <v>643</v>
      </c>
      <c r="B56" s="141"/>
      <c r="C56" s="141"/>
      <c r="D56" s="141"/>
      <c r="E56" s="188" t="s">
        <v>339</v>
      </c>
      <c r="F56" s="188" t="s">
        <v>339</v>
      </c>
      <c r="G56" s="88"/>
      <c r="H56" s="88"/>
      <c r="I56" s="190" t="s">
        <v>629</v>
      </c>
      <c r="J56" s="88"/>
      <c r="K56" s="88"/>
      <c r="L56" s="88"/>
      <c r="M56" s="159"/>
      <c r="N56" s="250"/>
      <c r="O56" s="159"/>
      <c r="P56" s="159"/>
      <c r="Q56" s="88"/>
      <c r="R56" s="88"/>
      <c r="S56" s="88"/>
      <c r="T56" s="88"/>
      <c r="U56" s="88"/>
      <c r="V56" s="88"/>
      <c r="W56" s="156"/>
      <c r="X56" s="14"/>
      <c r="Y56" s="14"/>
      <c r="Z56" s="14"/>
      <c r="AA56" s="14"/>
      <c r="AB56" s="14"/>
      <c r="AC56" s="14"/>
      <c r="AD56" s="14"/>
      <c r="AE56" s="14"/>
      <c r="AF56" s="14"/>
      <c r="AG56" s="14"/>
    </row>
    <row r="57" spans="1:33" ht="22.5" customHeight="1">
      <c r="A57" s="249"/>
      <c r="B57" s="141"/>
      <c r="C57" s="141"/>
      <c r="D57" s="141"/>
      <c r="E57" s="141"/>
      <c r="F57" s="141"/>
      <c r="G57" s="88"/>
      <c r="H57" s="88"/>
      <c r="I57" s="88"/>
      <c r="J57" s="88"/>
      <c r="K57" s="88"/>
      <c r="L57" s="88"/>
      <c r="M57" s="159"/>
      <c r="N57" s="250"/>
      <c r="O57" s="159"/>
      <c r="P57" s="159"/>
      <c r="Q57" s="88"/>
      <c r="R57" s="88"/>
      <c r="S57" s="88"/>
      <c r="T57" s="88"/>
      <c r="U57" s="88"/>
      <c r="V57" s="88"/>
      <c r="W57" s="156"/>
      <c r="X57" s="14"/>
      <c r="Y57" s="14"/>
      <c r="Z57" s="14"/>
      <c r="AA57" s="14"/>
      <c r="AB57" s="14"/>
      <c r="AC57" s="14"/>
      <c r="AD57" s="14"/>
      <c r="AE57" s="14"/>
      <c r="AF57" s="14"/>
      <c r="AG57" s="14"/>
    </row>
    <row r="58" spans="1:33" ht="22.5" customHeight="1">
      <c r="A58" s="254" t="s">
        <v>644</v>
      </c>
      <c r="B58" s="141"/>
      <c r="C58" s="141"/>
      <c r="D58" s="141"/>
      <c r="E58" s="141"/>
      <c r="F58" s="141"/>
      <c r="G58" s="88"/>
      <c r="H58" s="88"/>
      <c r="I58" s="88"/>
      <c r="J58" s="88"/>
      <c r="K58" s="88"/>
      <c r="L58" s="88"/>
      <c r="M58" s="159"/>
      <c r="N58" s="250"/>
      <c r="O58" s="159"/>
      <c r="P58" s="159"/>
      <c r="Q58" s="88"/>
      <c r="R58" s="88"/>
      <c r="S58" s="88"/>
      <c r="T58" s="88"/>
      <c r="U58" s="88"/>
      <c r="V58" s="88"/>
      <c r="W58" s="156"/>
      <c r="X58" s="14"/>
      <c r="Y58" s="14"/>
      <c r="Z58" s="14"/>
      <c r="AA58" s="14"/>
      <c r="AB58" s="14"/>
      <c r="AC58" s="14"/>
      <c r="AD58" s="14"/>
      <c r="AE58" s="14"/>
      <c r="AF58" s="14"/>
      <c r="AG58" s="14"/>
    </row>
    <row r="59" spans="1:33" ht="27.75" customHeight="1">
      <c r="A59" s="212" t="s">
        <v>645</v>
      </c>
      <c r="B59" s="141"/>
      <c r="C59" s="141"/>
      <c r="D59" s="141" t="s">
        <v>629</v>
      </c>
      <c r="E59" s="141"/>
      <c r="F59" s="141"/>
      <c r="G59" s="88"/>
      <c r="H59" s="88"/>
      <c r="I59" s="88" t="s">
        <v>629</v>
      </c>
      <c r="J59" s="88"/>
      <c r="K59" s="88"/>
      <c r="L59" s="88"/>
      <c r="M59" s="159"/>
      <c r="N59" s="250"/>
      <c r="O59" s="159"/>
      <c r="P59" s="159"/>
      <c r="Q59" s="88"/>
      <c r="R59" s="88"/>
      <c r="S59" s="88"/>
      <c r="T59" s="88"/>
      <c r="U59" s="88"/>
      <c r="V59" s="88"/>
      <c r="W59" s="156"/>
      <c r="X59" s="14"/>
      <c r="Y59" s="14"/>
      <c r="Z59" s="14"/>
      <c r="AA59" s="14"/>
      <c r="AB59" s="14"/>
      <c r="AC59" s="14"/>
      <c r="AD59" s="14"/>
      <c r="AE59" s="14"/>
      <c r="AF59" s="14"/>
      <c r="AG59" s="14"/>
    </row>
    <row r="60" spans="1:33" ht="26.25" customHeight="1">
      <c r="A60" s="212" t="s">
        <v>646</v>
      </c>
      <c r="B60" s="141"/>
      <c r="C60" s="141"/>
      <c r="D60" s="141"/>
      <c r="E60" s="141" t="s">
        <v>629</v>
      </c>
      <c r="F60" s="141"/>
      <c r="G60" s="88"/>
      <c r="H60" s="88"/>
      <c r="I60" s="88" t="s">
        <v>629</v>
      </c>
      <c r="J60" s="88"/>
      <c r="K60" s="88"/>
      <c r="L60" s="88"/>
      <c r="M60" s="159"/>
      <c r="N60" s="250"/>
      <c r="O60" s="159"/>
      <c r="P60" s="159"/>
      <c r="Q60" s="88"/>
      <c r="R60" s="88"/>
      <c r="S60" s="88"/>
      <c r="T60" s="88"/>
      <c r="U60" s="88"/>
      <c r="V60" s="88"/>
      <c r="W60" s="156"/>
      <c r="X60" s="14"/>
      <c r="Y60" s="14"/>
      <c r="Z60" s="14"/>
      <c r="AA60" s="14"/>
      <c r="AB60" s="14"/>
      <c r="AC60" s="14"/>
      <c r="AD60" s="14"/>
      <c r="AE60" s="14"/>
      <c r="AF60" s="14"/>
      <c r="AG60" s="14"/>
    </row>
    <row r="61" spans="1:33" ht="23.25" customHeight="1">
      <c r="A61" s="212" t="s">
        <v>647</v>
      </c>
      <c r="B61" s="141"/>
      <c r="C61" s="141"/>
      <c r="D61" s="141"/>
      <c r="E61" s="141"/>
      <c r="F61" s="141" t="s">
        <v>629</v>
      </c>
      <c r="G61" s="88"/>
      <c r="H61" s="88"/>
      <c r="I61" s="88"/>
      <c r="J61" s="88"/>
      <c r="K61" s="88"/>
      <c r="L61" s="88"/>
      <c r="M61" s="159"/>
      <c r="N61" s="250"/>
      <c r="O61" s="159"/>
      <c r="P61" s="159"/>
      <c r="Q61" s="88"/>
      <c r="R61" s="88"/>
      <c r="S61" s="88"/>
      <c r="T61" s="88"/>
      <c r="U61" s="88"/>
      <c r="V61" s="88"/>
      <c r="W61" s="156"/>
      <c r="X61" s="14"/>
      <c r="Y61" s="14"/>
      <c r="Z61" s="14"/>
      <c r="AA61" s="14"/>
      <c r="AB61" s="14"/>
      <c r="AC61" s="14"/>
      <c r="AD61" s="14"/>
      <c r="AE61" s="14"/>
      <c r="AF61" s="14"/>
      <c r="AG61" s="14"/>
    </row>
    <row r="62" spans="1:33" ht="23.25" customHeight="1">
      <c r="A62" s="219" t="s">
        <v>648</v>
      </c>
      <c r="B62" s="141"/>
      <c r="C62" s="141"/>
      <c r="D62" s="188" t="s">
        <v>339</v>
      </c>
      <c r="E62" s="141"/>
      <c r="F62" s="141"/>
      <c r="G62" s="88"/>
      <c r="H62" s="88"/>
      <c r="I62" s="190" t="s">
        <v>629</v>
      </c>
      <c r="J62" s="88"/>
      <c r="K62" s="88"/>
      <c r="L62" s="208">
        <f>N62</f>
        <v>2750000</v>
      </c>
      <c r="M62" s="159"/>
      <c r="N62" s="250">
        <v>2750000</v>
      </c>
      <c r="O62" s="159"/>
      <c r="P62" s="159"/>
      <c r="Q62" s="88"/>
      <c r="R62" s="139">
        <v>2750000</v>
      </c>
      <c r="S62" s="88"/>
      <c r="T62" s="88"/>
      <c r="U62" s="113">
        <f>R62</f>
        <v>2750000</v>
      </c>
      <c r="V62" s="88"/>
      <c r="W62" s="156"/>
      <c r="X62" s="14"/>
      <c r="Y62" s="14"/>
      <c r="Z62" s="14"/>
      <c r="AA62" s="14"/>
      <c r="AB62" s="14"/>
      <c r="AC62" s="14"/>
      <c r="AD62" s="14"/>
      <c r="AE62" s="14"/>
      <c r="AF62" s="14"/>
      <c r="AG62" s="14"/>
    </row>
    <row r="63" spans="1:33" ht="29.25" customHeight="1">
      <c r="A63" s="257" t="s">
        <v>479</v>
      </c>
      <c r="B63" s="259"/>
      <c r="C63" s="259"/>
      <c r="D63" s="260"/>
      <c r="E63" s="260"/>
      <c r="F63" s="88"/>
      <c r="G63" s="88"/>
      <c r="H63" s="88"/>
      <c r="I63" s="88"/>
      <c r="J63" s="88"/>
      <c r="K63" s="88"/>
      <c r="L63" s="88"/>
      <c r="M63" s="84"/>
      <c r="N63" s="84"/>
      <c r="O63" s="84"/>
      <c r="P63" s="262"/>
      <c r="Q63" s="260"/>
      <c r="R63" s="260"/>
      <c r="S63" s="260"/>
      <c r="T63" s="260"/>
      <c r="U63" s="260"/>
      <c r="V63" s="260"/>
      <c r="W63" s="156" t="s">
        <v>649</v>
      </c>
      <c r="X63" s="14"/>
      <c r="Y63" s="14"/>
      <c r="Z63" s="14"/>
      <c r="AA63" s="14"/>
      <c r="AB63" s="14"/>
      <c r="AC63" s="14"/>
      <c r="AD63" s="14"/>
      <c r="AE63" s="14"/>
      <c r="AF63" s="14"/>
      <c r="AG63" s="14"/>
    </row>
    <row r="64" spans="1:33" ht="30" customHeight="1">
      <c r="A64" s="156" t="s">
        <v>650</v>
      </c>
      <c r="B64" s="263">
        <v>93</v>
      </c>
      <c r="C64" s="265"/>
      <c r="D64" s="266"/>
      <c r="E64" s="267"/>
      <c r="F64" s="269">
        <v>93</v>
      </c>
      <c r="G64" s="88"/>
      <c r="H64" s="88"/>
      <c r="I64" s="190">
        <v>0</v>
      </c>
      <c r="J64" s="190">
        <v>93</v>
      </c>
      <c r="K64" s="88">
        <f t="shared" ref="K64:K65" si="11">J64+I64+H64+G64</f>
        <v>93</v>
      </c>
      <c r="L64" s="88"/>
      <c r="M64" s="271"/>
      <c r="N64" s="84"/>
      <c r="O64" s="84"/>
      <c r="P64" s="84"/>
      <c r="Q64" s="260"/>
      <c r="R64" s="260"/>
      <c r="S64" s="260"/>
      <c r="T64" s="260"/>
      <c r="U64" s="260"/>
      <c r="V64" s="260"/>
      <c r="W64" s="260"/>
    </row>
    <row r="65" spans="1:33" ht="30.75" customHeight="1">
      <c r="A65" s="156" t="s">
        <v>654</v>
      </c>
      <c r="B65" s="265">
        <f t="shared" ref="B65:B67" si="12">C65+D65+E65+F65</f>
        <v>25</v>
      </c>
      <c r="C65" s="265"/>
      <c r="D65" s="267">
        <v>25</v>
      </c>
      <c r="E65" s="269"/>
      <c r="F65" s="269"/>
      <c r="G65" s="88"/>
      <c r="H65" s="88">
        <v>25</v>
      </c>
      <c r="I65" s="88"/>
      <c r="J65" s="88"/>
      <c r="K65" s="88">
        <f t="shared" si="11"/>
        <v>25</v>
      </c>
      <c r="L65" s="88"/>
      <c r="M65" s="271"/>
      <c r="N65" s="84"/>
      <c r="O65" s="84"/>
      <c r="P65" s="84"/>
      <c r="Q65" s="260"/>
      <c r="R65" s="260"/>
      <c r="S65" s="260"/>
      <c r="T65" s="260"/>
      <c r="U65" s="260"/>
      <c r="V65" s="260"/>
      <c r="W65" s="260"/>
      <c r="X65" s="14"/>
      <c r="Y65" s="14"/>
      <c r="Z65" s="14"/>
      <c r="AA65" s="14"/>
      <c r="AB65" s="14"/>
      <c r="AC65" s="14"/>
      <c r="AD65" s="14"/>
      <c r="AE65" s="14"/>
      <c r="AF65" s="14"/>
      <c r="AG65" s="14"/>
    </row>
    <row r="66" spans="1:33" ht="25.5" customHeight="1">
      <c r="A66" s="197" t="s">
        <v>655</v>
      </c>
      <c r="B66" s="265">
        <f t="shared" si="12"/>
        <v>93</v>
      </c>
      <c r="C66" s="265"/>
      <c r="D66" s="267"/>
      <c r="E66" s="269">
        <v>93</v>
      </c>
      <c r="F66" s="269"/>
      <c r="G66" s="88"/>
      <c r="H66" s="88"/>
      <c r="I66" s="190">
        <v>93</v>
      </c>
      <c r="J66" s="88"/>
      <c r="K66" s="190">
        <f>J66+I66+H66+F66</f>
        <v>93</v>
      </c>
      <c r="L66" s="88"/>
      <c r="M66" s="271"/>
      <c r="N66" s="84"/>
      <c r="O66" s="84"/>
      <c r="P66" s="84"/>
      <c r="Q66" s="260"/>
      <c r="R66" s="260"/>
      <c r="S66" s="260"/>
      <c r="T66" s="260"/>
      <c r="U66" s="260"/>
      <c r="V66" s="260"/>
      <c r="W66" s="260"/>
      <c r="X66" s="14"/>
      <c r="Y66" s="14"/>
      <c r="Z66" s="14"/>
      <c r="AA66" s="14"/>
      <c r="AB66" s="14"/>
      <c r="AC66" s="14"/>
      <c r="AD66" s="14"/>
      <c r="AE66" s="14"/>
      <c r="AF66" s="14"/>
      <c r="AG66" s="14"/>
    </row>
    <row r="67" spans="1:33" ht="25.5" customHeight="1">
      <c r="A67" s="156" t="s">
        <v>657</v>
      </c>
      <c r="B67" s="265">
        <f t="shared" si="12"/>
        <v>93</v>
      </c>
      <c r="C67" s="265"/>
      <c r="D67" s="267">
        <v>93</v>
      </c>
      <c r="E67" s="267"/>
      <c r="F67" s="269"/>
      <c r="G67" s="88"/>
      <c r="H67" s="190">
        <v>93</v>
      </c>
      <c r="I67" s="88"/>
      <c r="J67" s="190">
        <v>93</v>
      </c>
      <c r="K67" s="88">
        <f>J67+I67+H67+G67</f>
        <v>186</v>
      </c>
      <c r="L67" s="88"/>
      <c r="M67" s="271"/>
      <c r="N67" s="84"/>
      <c r="O67" s="84"/>
      <c r="P67" s="273"/>
      <c r="Q67" s="260"/>
      <c r="R67" s="260"/>
      <c r="S67" s="260"/>
      <c r="T67" s="260"/>
      <c r="U67" s="260"/>
      <c r="V67" s="260"/>
      <c r="W67" s="260"/>
      <c r="X67" s="14"/>
      <c r="Y67" s="14"/>
      <c r="Z67" s="14"/>
      <c r="AA67" s="14"/>
      <c r="AB67" s="14"/>
      <c r="AC67" s="14"/>
      <c r="AD67" s="14"/>
      <c r="AE67" s="14"/>
      <c r="AF67" s="14"/>
      <c r="AG67" s="14"/>
    </row>
    <row r="68" spans="1:33" ht="33" customHeight="1">
      <c r="A68" s="275" t="s">
        <v>658</v>
      </c>
      <c r="B68" s="275"/>
      <c r="C68" s="275"/>
      <c r="D68" s="275"/>
      <c r="E68" s="275"/>
      <c r="F68" s="275"/>
      <c r="G68" s="275"/>
      <c r="H68" s="275"/>
      <c r="I68" s="275"/>
      <c r="J68" s="275"/>
      <c r="K68" s="275"/>
      <c r="L68" s="277">
        <f>SUM(L70:L88)</f>
        <v>513334.74</v>
      </c>
      <c r="M68" s="277">
        <f>+M70+M71+M72+M73+M74+M77+M78+M79+M80+M81+M82+M83+M84+M85+M86+M87+M88+M89</f>
        <v>48996.37</v>
      </c>
      <c r="N68" s="277">
        <f>SUM(N70:N89)</f>
        <v>223726.25</v>
      </c>
      <c r="O68" s="277">
        <f t="shared" ref="O68:P68" si="13">SUM(O70:O88)</f>
        <v>60462.119999999995</v>
      </c>
      <c r="P68" s="277">
        <f t="shared" si="13"/>
        <v>180150</v>
      </c>
      <c r="Q68" s="282">
        <f t="shared" ref="Q68:R68" si="14">SUM(Q69:Q102)</f>
        <v>48996.37</v>
      </c>
      <c r="R68" s="282">
        <f t="shared" si="14"/>
        <v>223726.25</v>
      </c>
      <c r="S68" s="282">
        <f>SUM(S69:S90)</f>
        <v>60462.119999999995</v>
      </c>
      <c r="T68" s="282">
        <f>SUM(T69:T102)</f>
        <v>275150</v>
      </c>
      <c r="U68" s="282">
        <f>SUM(U69:U90)</f>
        <v>513334.74</v>
      </c>
      <c r="V68" s="282" t="s">
        <v>661</v>
      </c>
      <c r="W68" s="275"/>
    </row>
    <row r="69" spans="1:33" ht="18" customHeight="1">
      <c r="A69" s="283" t="s">
        <v>662</v>
      </c>
      <c r="B69" s="284"/>
      <c r="C69" s="284"/>
      <c r="D69" s="284"/>
      <c r="E69" s="284"/>
      <c r="F69" s="208"/>
      <c r="G69" s="208"/>
      <c r="H69" s="208"/>
      <c r="I69" s="208"/>
      <c r="J69" s="208"/>
      <c r="K69" s="208"/>
      <c r="L69" s="208"/>
      <c r="M69" s="285"/>
      <c r="N69" s="285"/>
      <c r="O69" s="285"/>
      <c r="P69" s="286"/>
      <c r="Q69" s="287"/>
      <c r="R69" s="288"/>
      <c r="S69" s="288"/>
      <c r="T69" s="288"/>
      <c r="U69" s="288"/>
      <c r="V69" s="288"/>
      <c r="W69" s="288"/>
      <c r="X69" s="289"/>
      <c r="Y69" s="14"/>
      <c r="Z69" s="14"/>
    </row>
    <row r="70" spans="1:33" ht="24.75" customHeight="1">
      <c r="A70" s="156" t="s">
        <v>663</v>
      </c>
      <c r="B70" s="291">
        <f t="shared" ref="B70:B75" si="15">C70+D70+E70+F70</f>
        <v>1</v>
      </c>
      <c r="C70" s="88">
        <v>1</v>
      </c>
      <c r="D70" s="284"/>
      <c r="E70" s="284"/>
      <c r="F70" s="208"/>
      <c r="G70" s="291">
        <v>1</v>
      </c>
      <c r="H70" s="208"/>
      <c r="I70" s="208"/>
      <c r="J70" s="208"/>
      <c r="K70" s="292">
        <f t="shared" ref="K70:K88" si="16">J70+I70+H70+G70</f>
        <v>1</v>
      </c>
      <c r="L70" s="208">
        <f t="shared" ref="L70:L74" si="17">M70+N70+O70+P70</f>
        <v>70764</v>
      </c>
      <c r="M70" s="293">
        <v>10000</v>
      </c>
      <c r="N70" s="293">
        <v>60764</v>
      </c>
      <c r="O70" s="146">
        <v>0</v>
      </c>
      <c r="P70" s="146"/>
      <c r="Q70" s="293">
        <v>10000</v>
      </c>
      <c r="R70" s="294">
        <v>60764</v>
      </c>
      <c r="S70" s="288"/>
      <c r="T70" s="288"/>
      <c r="U70" s="295">
        <f t="shared" ref="U70:U74" si="18">SUM(Q70:T70)</f>
        <v>70764</v>
      </c>
      <c r="V70" s="296"/>
      <c r="W70" s="288"/>
      <c r="X70" s="289"/>
      <c r="Y70" s="14"/>
      <c r="Z70" s="14"/>
    </row>
    <row r="71" spans="1:33" ht="40.5" customHeight="1">
      <c r="A71" s="297" t="s">
        <v>664</v>
      </c>
      <c r="B71" s="291">
        <f t="shared" si="15"/>
        <v>1</v>
      </c>
      <c r="C71" s="88">
        <v>1</v>
      </c>
      <c r="D71" s="284"/>
      <c r="E71" s="284"/>
      <c r="F71" s="208"/>
      <c r="G71" s="291">
        <v>1</v>
      </c>
      <c r="H71" s="208"/>
      <c r="I71" s="208"/>
      <c r="J71" s="208"/>
      <c r="K71" s="292">
        <f t="shared" si="16"/>
        <v>1</v>
      </c>
      <c r="L71" s="208">
        <f t="shared" si="17"/>
        <v>0</v>
      </c>
      <c r="M71" s="293"/>
      <c r="N71" s="293">
        <v>0</v>
      </c>
      <c r="O71" s="146">
        <v>0</v>
      </c>
      <c r="P71" s="146"/>
      <c r="Q71" s="287"/>
      <c r="R71" s="288"/>
      <c r="S71" s="288"/>
      <c r="T71" s="288"/>
      <c r="U71" s="298">
        <f t="shared" si="18"/>
        <v>0</v>
      </c>
      <c r="V71" s="288"/>
      <c r="W71" s="288" t="s">
        <v>665</v>
      </c>
      <c r="X71" s="289"/>
      <c r="Y71" s="14"/>
      <c r="Z71" s="14"/>
    </row>
    <row r="72" spans="1:33" ht="30" customHeight="1">
      <c r="A72" s="297" t="s">
        <v>666</v>
      </c>
      <c r="B72" s="291">
        <f t="shared" si="15"/>
        <v>2</v>
      </c>
      <c r="C72" s="88">
        <v>1</v>
      </c>
      <c r="D72" s="284"/>
      <c r="E72" s="300">
        <v>1</v>
      </c>
      <c r="F72" s="208"/>
      <c r="G72" s="291">
        <v>1</v>
      </c>
      <c r="H72" s="208"/>
      <c r="I72" s="292">
        <v>1</v>
      </c>
      <c r="J72" s="301"/>
      <c r="K72" s="292">
        <f t="shared" si="16"/>
        <v>2</v>
      </c>
      <c r="L72" s="208">
        <f t="shared" si="17"/>
        <v>64000</v>
      </c>
      <c r="M72" s="293">
        <v>0</v>
      </c>
      <c r="N72" s="293">
        <v>64000</v>
      </c>
      <c r="O72" s="293"/>
      <c r="P72" s="293"/>
      <c r="Q72" s="287"/>
      <c r="R72" s="302">
        <v>64000</v>
      </c>
      <c r="S72" s="288"/>
      <c r="T72" s="288"/>
      <c r="U72" s="298">
        <f t="shared" si="18"/>
        <v>64000</v>
      </c>
      <c r="V72" s="288"/>
      <c r="W72" s="288"/>
      <c r="X72" s="289"/>
      <c r="Y72" s="14"/>
      <c r="Z72" s="14"/>
    </row>
    <row r="73" spans="1:33" ht="24.75" customHeight="1">
      <c r="A73" s="297" t="s">
        <v>668</v>
      </c>
      <c r="B73" s="291">
        <f t="shared" si="15"/>
        <v>2</v>
      </c>
      <c r="C73" s="88">
        <v>1</v>
      </c>
      <c r="D73" s="284"/>
      <c r="E73" s="300">
        <v>1</v>
      </c>
      <c r="F73" s="208"/>
      <c r="G73" s="208"/>
      <c r="H73" s="208"/>
      <c r="I73" s="208"/>
      <c r="J73" s="292"/>
      <c r="K73" s="292">
        <f t="shared" si="16"/>
        <v>0</v>
      </c>
      <c r="L73" s="208">
        <f t="shared" si="17"/>
        <v>12400</v>
      </c>
      <c r="M73" s="293">
        <v>0</v>
      </c>
      <c r="N73" s="293"/>
      <c r="O73" s="146"/>
      <c r="P73" s="146">
        <v>12400</v>
      </c>
      <c r="Q73" s="287"/>
      <c r="R73" s="288"/>
      <c r="S73" s="288"/>
      <c r="T73" s="303">
        <v>12400</v>
      </c>
      <c r="U73" s="298">
        <f t="shared" si="18"/>
        <v>12400</v>
      </c>
      <c r="V73" s="288"/>
      <c r="W73" s="288" t="s">
        <v>669</v>
      </c>
      <c r="X73" s="289"/>
      <c r="Y73" s="14"/>
      <c r="Z73" s="14"/>
    </row>
    <row r="74" spans="1:33" ht="24.75" customHeight="1">
      <c r="A74" s="297" t="s">
        <v>670</v>
      </c>
      <c r="B74" s="291">
        <f t="shared" si="15"/>
        <v>2</v>
      </c>
      <c r="C74" s="88">
        <v>1</v>
      </c>
      <c r="D74" s="284"/>
      <c r="E74" s="300">
        <v>1</v>
      </c>
      <c r="F74" s="208"/>
      <c r="G74" s="208"/>
      <c r="H74" s="208"/>
      <c r="I74" s="208"/>
      <c r="J74" s="301"/>
      <c r="K74" s="292">
        <f t="shared" si="16"/>
        <v>0</v>
      </c>
      <c r="L74" s="208">
        <f t="shared" si="17"/>
        <v>25000</v>
      </c>
      <c r="M74" s="293">
        <v>0</v>
      </c>
      <c r="N74" s="293">
        <v>880</v>
      </c>
      <c r="O74" s="293">
        <v>24120</v>
      </c>
      <c r="P74" s="293"/>
      <c r="Q74" s="287"/>
      <c r="R74" s="284">
        <v>880</v>
      </c>
      <c r="S74" s="304">
        <v>24120</v>
      </c>
      <c r="T74" s="284"/>
      <c r="U74" s="298">
        <f t="shared" si="18"/>
        <v>25000</v>
      </c>
      <c r="V74" s="284"/>
      <c r="W74" s="288" t="s">
        <v>669</v>
      </c>
      <c r="X74" s="289"/>
      <c r="Y74" s="14"/>
      <c r="Z74" s="14"/>
    </row>
    <row r="75" spans="1:33" ht="31.5" customHeight="1">
      <c r="A75" s="156" t="s">
        <v>672</v>
      </c>
      <c r="B75" s="305">
        <f t="shared" si="15"/>
        <v>3</v>
      </c>
      <c r="C75" s="306"/>
      <c r="D75" s="307"/>
      <c r="E75" s="308">
        <v>2</v>
      </c>
      <c r="F75" s="305">
        <v>1</v>
      </c>
      <c r="G75" s="307"/>
      <c r="H75" s="305"/>
      <c r="I75" s="309">
        <v>2</v>
      </c>
      <c r="J75" s="310">
        <v>1</v>
      </c>
      <c r="K75" s="292">
        <f t="shared" si="16"/>
        <v>3</v>
      </c>
      <c r="L75" s="311">
        <f>O75</f>
        <v>12293.6</v>
      </c>
      <c r="M75" s="293"/>
      <c r="N75" s="293"/>
      <c r="O75" s="146">
        <v>12293.6</v>
      </c>
      <c r="P75" s="146"/>
      <c r="Q75" s="293"/>
      <c r="R75" s="284"/>
      <c r="S75" s="304">
        <v>12293.6</v>
      </c>
      <c r="T75" s="284"/>
      <c r="U75" s="295">
        <f>T75+S75</f>
        <v>12293.6</v>
      </c>
      <c r="V75" s="296"/>
      <c r="W75" s="284"/>
      <c r="X75" s="289"/>
      <c r="Y75" s="14"/>
      <c r="Z75" s="14"/>
    </row>
    <row r="76" spans="1:33" ht="31.5" customHeight="1">
      <c r="A76" s="312" t="s">
        <v>673</v>
      </c>
      <c r="B76" s="313">
        <v>1</v>
      </c>
      <c r="C76" s="314"/>
      <c r="D76" s="315"/>
      <c r="E76" s="316">
        <v>1</v>
      </c>
      <c r="F76" s="315"/>
      <c r="G76" s="315"/>
      <c r="H76" s="313"/>
      <c r="I76" s="315"/>
      <c r="J76" s="317">
        <v>1</v>
      </c>
      <c r="K76" s="292">
        <f t="shared" si="16"/>
        <v>1</v>
      </c>
      <c r="L76" s="318">
        <f>P76</f>
        <v>15000</v>
      </c>
      <c r="M76" s="293"/>
      <c r="N76" s="293"/>
      <c r="O76" s="146"/>
      <c r="P76" s="146">
        <v>15000</v>
      </c>
      <c r="Q76" s="293"/>
      <c r="R76" s="284"/>
      <c r="S76" s="284"/>
      <c r="T76" s="304">
        <v>15000</v>
      </c>
      <c r="U76" s="319">
        <f>T76</f>
        <v>15000</v>
      </c>
      <c r="V76" s="296"/>
      <c r="W76" s="284"/>
      <c r="X76" s="289"/>
      <c r="Y76" s="14"/>
      <c r="Z76" s="14"/>
    </row>
    <row r="77" spans="1:33" ht="31.5" customHeight="1">
      <c r="A77" s="156" t="s">
        <v>674</v>
      </c>
      <c r="B77" s="305">
        <f>C77+D77+E77+F77</f>
        <v>1</v>
      </c>
      <c r="C77" s="320">
        <v>1</v>
      </c>
      <c r="D77" s="307"/>
      <c r="E77" s="307"/>
      <c r="F77" s="307"/>
      <c r="G77" s="307"/>
      <c r="H77" s="305">
        <v>1</v>
      </c>
      <c r="I77" s="307"/>
      <c r="J77" s="307"/>
      <c r="K77" s="292">
        <f t="shared" si="16"/>
        <v>1</v>
      </c>
      <c r="L77" s="293">
        <f t="shared" ref="L77:L83" si="19">M77+N77+O77+P77</f>
        <v>45535.62</v>
      </c>
      <c r="M77" s="293">
        <v>13806.37</v>
      </c>
      <c r="N77" s="293">
        <v>31729.25</v>
      </c>
      <c r="O77" s="293"/>
      <c r="P77" s="293"/>
      <c r="Q77" s="293">
        <v>13806.37</v>
      </c>
      <c r="R77" s="284">
        <v>31729.25</v>
      </c>
      <c r="S77" s="284"/>
      <c r="T77" s="284"/>
      <c r="U77" s="295">
        <f t="shared" ref="U77:U87" si="20">SUM(Q77:T77)</f>
        <v>45535.62</v>
      </c>
      <c r="V77" s="296"/>
      <c r="W77" s="284" t="s">
        <v>675</v>
      </c>
      <c r="X77" s="289"/>
      <c r="Y77" s="14"/>
      <c r="Z77" s="14"/>
    </row>
    <row r="78" spans="1:33" ht="42" customHeight="1">
      <c r="A78" s="312" t="s">
        <v>676</v>
      </c>
      <c r="B78" s="313">
        <v>4</v>
      </c>
      <c r="C78" s="321">
        <v>1</v>
      </c>
      <c r="D78" s="315"/>
      <c r="E78" s="315"/>
      <c r="F78" s="315"/>
      <c r="G78" s="313">
        <v>4</v>
      </c>
      <c r="H78" s="315"/>
      <c r="I78" s="315"/>
      <c r="J78" s="315"/>
      <c r="K78" s="292">
        <f t="shared" si="16"/>
        <v>4</v>
      </c>
      <c r="L78" s="293">
        <f t="shared" si="19"/>
        <v>5000</v>
      </c>
      <c r="M78" s="293">
        <v>5000</v>
      </c>
      <c r="N78" s="293"/>
      <c r="O78" s="293"/>
      <c r="P78" s="293"/>
      <c r="Q78" s="293">
        <v>5000</v>
      </c>
      <c r="R78" s="284"/>
      <c r="S78" s="284"/>
      <c r="T78" s="284"/>
      <c r="U78" s="295">
        <f t="shared" si="20"/>
        <v>5000</v>
      </c>
      <c r="V78" s="296"/>
      <c r="W78" s="284"/>
      <c r="X78" s="289"/>
      <c r="Y78" s="14"/>
      <c r="Z78" s="14"/>
    </row>
    <row r="79" spans="1:33" ht="27.75" customHeight="1">
      <c r="A79" s="312" t="s">
        <v>678</v>
      </c>
      <c r="B79" s="313">
        <f t="shared" ref="B79:B88" si="21">C79+D79+E79+F79</f>
        <v>1</v>
      </c>
      <c r="C79" s="321"/>
      <c r="D79" s="315"/>
      <c r="E79" s="316">
        <v>1</v>
      </c>
      <c r="F79" s="315"/>
      <c r="G79" s="315"/>
      <c r="H79" s="315"/>
      <c r="I79" s="322">
        <v>1</v>
      </c>
      <c r="J79" s="315"/>
      <c r="K79" s="292">
        <f t="shared" si="16"/>
        <v>1</v>
      </c>
      <c r="L79" s="208">
        <f t="shared" si="19"/>
        <v>0</v>
      </c>
      <c r="M79" s="293"/>
      <c r="N79" s="293"/>
      <c r="O79" s="293"/>
      <c r="P79" s="293"/>
      <c r="Q79" s="287"/>
      <c r="R79" s="284"/>
      <c r="S79" s="284"/>
      <c r="T79" s="284"/>
      <c r="U79" s="295">
        <f t="shared" si="20"/>
        <v>0</v>
      </c>
      <c r="V79" s="284"/>
      <c r="W79" s="284" t="s">
        <v>680</v>
      </c>
      <c r="X79" s="289"/>
      <c r="Y79" s="14"/>
      <c r="Z79" s="14"/>
    </row>
    <row r="80" spans="1:33" ht="34.5" customHeight="1">
      <c r="A80" s="312" t="s">
        <v>681</v>
      </c>
      <c r="B80" s="316">
        <f t="shared" si="21"/>
        <v>1</v>
      </c>
      <c r="C80" s="315"/>
      <c r="D80" s="321"/>
      <c r="E80" s="315"/>
      <c r="F80" s="313">
        <v>1</v>
      </c>
      <c r="G80" s="315"/>
      <c r="H80" s="315"/>
      <c r="I80" s="322"/>
      <c r="J80" s="322"/>
      <c r="K80" s="292">
        <f t="shared" si="16"/>
        <v>0</v>
      </c>
      <c r="L80" s="208">
        <f t="shared" si="19"/>
        <v>5000</v>
      </c>
      <c r="M80" s="293"/>
      <c r="N80" s="293"/>
      <c r="O80" s="293"/>
      <c r="P80" s="293">
        <v>5000</v>
      </c>
      <c r="Q80" s="287"/>
      <c r="R80" s="284"/>
      <c r="S80" s="284"/>
      <c r="T80" s="304">
        <v>5000</v>
      </c>
      <c r="U80" s="298">
        <f t="shared" si="20"/>
        <v>5000</v>
      </c>
      <c r="V80" s="284"/>
      <c r="W80" s="284" t="s">
        <v>683</v>
      </c>
      <c r="X80" s="289"/>
      <c r="Y80" s="14"/>
      <c r="Z80" s="14"/>
    </row>
    <row r="81" spans="1:26" ht="29.25" customHeight="1">
      <c r="A81" s="312" t="s">
        <v>684</v>
      </c>
      <c r="B81" s="316">
        <f t="shared" si="21"/>
        <v>2</v>
      </c>
      <c r="C81" s="315"/>
      <c r="D81" s="321">
        <v>1</v>
      </c>
      <c r="E81" s="315"/>
      <c r="F81" s="313">
        <v>1</v>
      </c>
      <c r="G81" s="315"/>
      <c r="H81" s="313">
        <v>1</v>
      </c>
      <c r="I81" s="322">
        <v>1</v>
      </c>
      <c r="J81" s="322">
        <v>1</v>
      </c>
      <c r="K81" s="292">
        <f t="shared" si="16"/>
        <v>3</v>
      </c>
      <c r="L81" s="208">
        <f t="shared" si="19"/>
        <v>48544</v>
      </c>
      <c r="M81" s="293"/>
      <c r="N81" s="293">
        <v>48544</v>
      </c>
      <c r="O81" s="146"/>
      <c r="P81" s="146"/>
      <c r="Q81" s="287"/>
      <c r="R81" s="284">
        <v>48544</v>
      </c>
      <c r="S81" s="284"/>
      <c r="T81" s="284"/>
      <c r="U81" s="298">
        <f t="shared" si="20"/>
        <v>48544</v>
      </c>
      <c r="V81" s="284"/>
      <c r="W81" s="284"/>
      <c r="X81" s="289"/>
      <c r="Y81" s="14"/>
      <c r="Z81" s="14"/>
    </row>
    <row r="82" spans="1:26" ht="29.25" customHeight="1">
      <c r="A82" s="312" t="s">
        <v>685</v>
      </c>
      <c r="B82" s="316">
        <f t="shared" si="21"/>
        <v>1</v>
      </c>
      <c r="C82" s="315"/>
      <c r="D82" s="321">
        <v>1</v>
      </c>
      <c r="E82" s="315"/>
      <c r="F82" s="315"/>
      <c r="G82" s="315"/>
      <c r="H82" s="313">
        <v>1</v>
      </c>
      <c r="I82" s="315"/>
      <c r="J82" s="315"/>
      <c r="K82" s="292">
        <f t="shared" si="16"/>
        <v>1</v>
      </c>
      <c r="L82" s="208">
        <f t="shared" si="19"/>
        <v>17809</v>
      </c>
      <c r="M82" s="293"/>
      <c r="N82" s="293">
        <v>17809</v>
      </c>
      <c r="O82" s="146">
        <v>0</v>
      </c>
      <c r="P82" s="293"/>
      <c r="Q82" s="287"/>
      <c r="R82" s="284">
        <v>17809</v>
      </c>
      <c r="S82" s="284"/>
      <c r="T82" s="284"/>
      <c r="U82" s="298">
        <f t="shared" si="20"/>
        <v>17809</v>
      </c>
      <c r="V82" s="284"/>
      <c r="W82" s="284" t="s">
        <v>683</v>
      </c>
      <c r="X82" s="289"/>
      <c r="Y82" s="14"/>
      <c r="Z82" s="14"/>
    </row>
    <row r="83" spans="1:26" ht="29.25" customHeight="1">
      <c r="A83" s="312" t="s">
        <v>686</v>
      </c>
      <c r="B83" s="316">
        <f t="shared" si="21"/>
        <v>1</v>
      </c>
      <c r="C83" s="315"/>
      <c r="D83" s="321"/>
      <c r="E83" s="323">
        <v>1</v>
      </c>
      <c r="F83" s="315"/>
      <c r="G83" s="315"/>
      <c r="H83" s="315"/>
      <c r="I83" s="315"/>
      <c r="J83" s="322">
        <v>1</v>
      </c>
      <c r="K83" s="292">
        <f t="shared" si="16"/>
        <v>1</v>
      </c>
      <c r="L83" s="208">
        <f t="shared" si="19"/>
        <v>10000</v>
      </c>
      <c r="M83" s="293"/>
      <c r="N83" s="293"/>
      <c r="O83" s="293"/>
      <c r="P83" s="293">
        <v>10000</v>
      </c>
      <c r="Q83" s="287"/>
      <c r="R83" s="284"/>
      <c r="S83" s="284"/>
      <c r="T83" s="304">
        <v>10000</v>
      </c>
      <c r="U83" s="298">
        <f t="shared" si="20"/>
        <v>10000</v>
      </c>
      <c r="V83" s="284"/>
      <c r="W83" s="284"/>
      <c r="X83" s="289"/>
      <c r="Y83" s="14"/>
      <c r="Z83" s="14"/>
    </row>
    <row r="84" spans="1:26" ht="36.75" customHeight="1">
      <c r="A84" s="324" t="s">
        <v>687</v>
      </c>
      <c r="B84" s="316">
        <f t="shared" si="21"/>
        <v>1</v>
      </c>
      <c r="C84" s="315"/>
      <c r="D84" s="321"/>
      <c r="E84" s="315"/>
      <c r="F84" s="313">
        <v>1</v>
      </c>
      <c r="G84" s="315"/>
      <c r="H84" s="315"/>
      <c r="I84" s="315"/>
      <c r="J84" s="315"/>
      <c r="K84" s="292">
        <f t="shared" si="16"/>
        <v>0</v>
      </c>
      <c r="L84" s="301">
        <f>SUM(M84:P84)</f>
        <v>18972</v>
      </c>
      <c r="M84" s="293"/>
      <c r="N84" s="293"/>
      <c r="O84" s="146">
        <v>18972</v>
      </c>
      <c r="P84" s="146"/>
      <c r="Q84" s="287"/>
      <c r="R84" s="284"/>
      <c r="S84" s="304">
        <v>18972</v>
      </c>
      <c r="T84" s="284"/>
      <c r="U84" s="298">
        <f t="shared" si="20"/>
        <v>18972</v>
      </c>
      <c r="V84" s="284"/>
      <c r="W84" s="284"/>
      <c r="X84" s="289"/>
      <c r="Y84" s="14"/>
      <c r="Z84" s="14"/>
    </row>
    <row r="85" spans="1:26" ht="29.25" customHeight="1">
      <c r="A85" s="312" t="s">
        <v>121</v>
      </c>
      <c r="B85" s="316">
        <f t="shared" si="21"/>
        <v>2</v>
      </c>
      <c r="C85" s="315"/>
      <c r="D85" s="315"/>
      <c r="E85" s="313">
        <v>1</v>
      </c>
      <c r="F85" s="322">
        <v>1</v>
      </c>
      <c r="G85" s="322">
        <v>1</v>
      </c>
      <c r="H85" s="325"/>
      <c r="I85" s="322">
        <v>1</v>
      </c>
      <c r="J85" s="322">
        <v>1</v>
      </c>
      <c r="K85" s="292">
        <f t="shared" si="16"/>
        <v>3</v>
      </c>
      <c r="L85" s="301">
        <f>P85</f>
        <v>118145</v>
      </c>
      <c r="M85" s="293"/>
      <c r="N85" s="293"/>
      <c r="O85" s="146">
        <v>0</v>
      </c>
      <c r="P85" s="146">
        <v>118145</v>
      </c>
      <c r="Q85" s="287"/>
      <c r="R85" s="284"/>
      <c r="S85" s="284"/>
      <c r="T85" s="304">
        <v>118145</v>
      </c>
      <c r="U85" s="298">
        <f t="shared" si="20"/>
        <v>118145</v>
      </c>
      <c r="V85" s="284"/>
      <c r="W85" s="284"/>
      <c r="X85" s="289"/>
      <c r="Y85" s="14"/>
      <c r="Z85" s="14"/>
    </row>
    <row r="86" spans="1:26" ht="29.25" customHeight="1">
      <c r="A86" s="312" t="s">
        <v>285</v>
      </c>
      <c r="B86" s="316">
        <f t="shared" si="21"/>
        <v>1</v>
      </c>
      <c r="C86" s="315"/>
      <c r="D86" s="315"/>
      <c r="E86" s="321"/>
      <c r="F86" s="313">
        <v>1</v>
      </c>
      <c r="G86" s="315"/>
      <c r="H86" s="315"/>
      <c r="I86" s="315"/>
      <c r="J86" s="322">
        <v>1</v>
      </c>
      <c r="K86" s="292">
        <f t="shared" si="16"/>
        <v>1</v>
      </c>
      <c r="L86" s="301">
        <v>12000</v>
      </c>
      <c r="M86" s="293"/>
      <c r="N86" s="293"/>
      <c r="O86" s="293"/>
      <c r="P86" s="293">
        <v>12000</v>
      </c>
      <c r="Q86" s="287"/>
      <c r="R86" s="284"/>
      <c r="S86" s="284"/>
      <c r="T86" s="304">
        <v>12000</v>
      </c>
      <c r="U86" s="298">
        <f t="shared" si="20"/>
        <v>12000</v>
      </c>
      <c r="V86" s="284"/>
      <c r="W86" s="284"/>
      <c r="X86" s="289"/>
      <c r="Y86" s="14"/>
      <c r="Z86" s="14"/>
    </row>
    <row r="87" spans="1:26" ht="29.25" customHeight="1">
      <c r="A87" s="312" t="s">
        <v>288</v>
      </c>
      <c r="B87" s="316">
        <f t="shared" si="21"/>
        <v>2</v>
      </c>
      <c r="C87" s="315"/>
      <c r="D87" s="315"/>
      <c r="E87" s="321">
        <v>1</v>
      </c>
      <c r="F87" s="321">
        <v>1</v>
      </c>
      <c r="G87" s="315"/>
      <c r="H87" s="313">
        <v>1</v>
      </c>
      <c r="I87" s="315"/>
      <c r="J87" s="322">
        <v>1</v>
      </c>
      <c r="K87" s="292">
        <f t="shared" si="16"/>
        <v>2</v>
      </c>
      <c r="L87" s="301">
        <f>M87+P87</f>
        <v>27605</v>
      </c>
      <c r="M87" s="146">
        <v>20000</v>
      </c>
      <c r="N87" s="293"/>
      <c r="O87" s="146"/>
      <c r="P87" s="146">
        <v>7605</v>
      </c>
      <c r="Q87" s="326">
        <v>20000</v>
      </c>
      <c r="R87" s="284"/>
      <c r="S87" s="304"/>
      <c r="T87" s="304">
        <v>7605</v>
      </c>
      <c r="U87" s="298">
        <f t="shared" si="20"/>
        <v>27605</v>
      </c>
      <c r="V87" s="284"/>
      <c r="W87" s="284"/>
      <c r="X87" s="289"/>
      <c r="Y87" s="14"/>
      <c r="Z87" s="14"/>
    </row>
    <row r="88" spans="1:26" ht="29.25" customHeight="1">
      <c r="A88" s="312" t="s">
        <v>292</v>
      </c>
      <c r="B88" s="316">
        <f t="shared" si="21"/>
        <v>1</v>
      </c>
      <c r="C88" s="315"/>
      <c r="D88" s="315"/>
      <c r="E88" s="321"/>
      <c r="F88" s="321">
        <v>1</v>
      </c>
      <c r="G88" s="315"/>
      <c r="H88" s="315"/>
      <c r="I88" s="315"/>
      <c r="J88" s="322">
        <v>1</v>
      </c>
      <c r="K88" s="292">
        <f t="shared" si="16"/>
        <v>1</v>
      </c>
      <c r="L88" s="301">
        <f>M88+O88</f>
        <v>5266.52</v>
      </c>
      <c r="M88" s="146">
        <v>190</v>
      </c>
      <c r="N88" s="293"/>
      <c r="O88" s="146">
        <v>5076.5200000000004</v>
      </c>
      <c r="P88" s="146"/>
      <c r="Q88" s="146">
        <v>190</v>
      </c>
      <c r="R88" s="284"/>
      <c r="S88" s="304">
        <v>5076.5200000000004</v>
      </c>
      <c r="T88" s="304"/>
      <c r="U88" s="298">
        <f>S88+Q88</f>
        <v>5266.52</v>
      </c>
      <c r="V88" s="296"/>
      <c r="W88" s="284"/>
      <c r="X88" s="289"/>
      <c r="Y88" s="14"/>
      <c r="Z88" s="14"/>
    </row>
    <row r="89" spans="1:26" ht="29.25" customHeight="1">
      <c r="A89" s="327"/>
      <c r="B89" s="315"/>
      <c r="C89" s="315"/>
      <c r="D89" s="315"/>
      <c r="E89" s="315"/>
      <c r="F89" s="315"/>
      <c r="G89" s="315"/>
      <c r="H89" s="315"/>
      <c r="I89" s="315"/>
      <c r="J89" s="315"/>
      <c r="K89" s="315"/>
      <c r="L89" s="208"/>
      <c r="M89" s="293"/>
      <c r="N89" s="293"/>
      <c r="O89" s="293"/>
      <c r="P89" s="293"/>
      <c r="Q89" s="293"/>
      <c r="R89" s="284"/>
      <c r="S89" s="284"/>
      <c r="T89" s="284"/>
      <c r="U89" s="298">
        <f>SUM(Q89:T89)</f>
        <v>0</v>
      </c>
      <c r="V89" s="296">
        <f>AVERAGE(Q89:U89)</f>
        <v>0</v>
      </c>
      <c r="W89" s="284"/>
      <c r="X89" s="289"/>
      <c r="Y89" s="14"/>
      <c r="Z89" s="14"/>
    </row>
    <row r="90" spans="1:26" ht="19.5" customHeight="1">
      <c r="A90" s="328" t="s">
        <v>688</v>
      </c>
      <c r="B90" s="315"/>
      <c r="C90" s="315"/>
      <c r="D90" s="315"/>
      <c r="E90" s="315"/>
      <c r="F90" s="315"/>
      <c r="G90" s="315"/>
      <c r="H90" s="315"/>
      <c r="I90" s="315"/>
      <c r="J90" s="315"/>
      <c r="K90" s="315"/>
      <c r="L90" s="208"/>
      <c r="M90" s="293"/>
      <c r="N90" s="293"/>
      <c r="O90" s="293"/>
      <c r="P90" s="293"/>
      <c r="Q90" s="287"/>
      <c r="R90" s="284"/>
      <c r="S90" s="284"/>
      <c r="T90" s="284"/>
      <c r="U90" s="284"/>
      <c r="V90" s="284"/>
      <c r="W90" s="284"/>
      <c r="X90" s="289"/>
      <c r="Y90" s="14"/>
      <c r="Z90" s="14"/>
    </row>
    <row r="91" spans="1:26" ht="24.75" customHeight="1">
      <c r="A91" s="328" t="s">
        <v>689</v>
      </c>
      <c r="B91" s="315"/>
      <c r="C91" s="315"/>
      <c r="D91" s="315"/>
      <c r="E91" s="315"/>
      <c r="F91" s="315"/>
      <c r="G91" s="315"/>
      <c r="H91" s="315"/>
      <c r="I91" s="315"/>
      <c r="J91" s="315"/>
      <c r="K91" s="315"/>
      <c r="L91" s="208"/>
      <c r="M91" s="293"/>
      <c r="N91" s="293"/>
      <c r="O91" s="293"/>
      <c r="P91" s="293"/>
      <c r="Q91" s="287"/>
      <c r="R91" s="284"/>
      <c r="S91" s="284"/>
      <c r="T91" s="284"/>
      <c r="U91" s="284"/>
      <c r="V91" s="284"/>
      <c r="W91" s="284"/>
      <c r="X91" s="289"/>
      <c r="Y91" s="14"/>
      <c r="Z91" s="14"/>
    </row>
    <row r="92" spans="1:26" ht="24.75" customHeight="1">
      <c r="A92" s="328" t="s">
        <v>690</v>
      </c>
      <c r="B92" s="315"/>
      <c r="C92" s="315"/>
      <c r="D92" s="315"/>
      <c r="E92" s="315"/>
      <c r="F92" s="315"/>
      <c r="G92" s="315"/>
      <c r="H92" s="315"/>
      <c r="I92" s="315"/>
      <c r="J92" s="315"/>
      <c r="K92" s="315"/>
      <c r="L92" s="208"/>
      <c r="M92" s="293"/>
      <c r="N92" s="293"/>
      <c r="O92" s="293"/>
      <c r="P92" s="293"/>
      <c r="Q92" s="287"/>
      <c r="R92" s="284"/>
      <c r="S92" s="284"/>
      <c r="T92" s="284"/>
      <c r="U92" s="284"/>
      <c r="V92" s="284"/>
      <c r="W92" s="284"/>
      <c r="X92" s="289"/>
      <c r="Y92" s="14"/>
      <c r="Z92" s="14"/>
    </row>
    <row r="93" spans="1:26" ht="24.75" customHeight="1">
      <c r="A93" s="329" t="s">
        <v>691</v>
      </c>
      <c r="B93" s="330"/>
      <c r="C93" s="330"/>
      <c r="D93" s="330"/>
      <c r="E93" s="330"/>
      <c r="F93" s="330"/>
      <c r="G93" s="330"/>
      <c r="H93" s="330"/>
      <c r="I93" s="330"/>
      <c r="J93" s="330"/>
      <c r="K93" s="330"/>
      <c r="L93" s="331">
        <f>SUM(L94:L101)</f>
        <v>31969000</v>
      </c>
      <c r="M93" s="332"/>
      <c r="N93" s="332"/>
      <c r="O93" s="332"/>
      <c r="P93" s="332"/>
      <c r="Q93" s="333"/>
      <c r="R93" s="334"/>
      <c r="S93" s="334"/>
      <c r="T93" s="334"/>
      <c r="U93" s="334"/>
      <c r="V93" s="334"/>
      <c r="W93" s="334"/>
      <c r="X93" s="289"/>
      <c r="Y93" s="14"/>
      <c r="Z93" s="14"/>
    </row>
    <row r="94" spans="1:26" ht="24.75" customHeight="1">
      <c r="A94" s="328" t="s">
        <v>692</v>
      </c>
      <c r="B94" s="315"/>
      <c r="C94" s="315"/>
      <c r="D94" s="315"/>
      <c r="E94" s="315"/>
      <c r="F94" s="315"/>
      <c r="G94" s="315"/>
      <c r="H94" s="315"/>
      <c r="I94" s="315"/>
      <c r="J94" s="315"/>
      <c r="K94" s="315"/>
      <c r="L94" s="208"/>
      <c r="M94" s="293"/>
      <c r="N94" s="293"/>
      <c r="O94" s="293"/>
      <c r="P94" s="293"/>
      <c r="Q94" s="287"/>
      <c r="R94" s="284"/>
      <c r="S94" s="284"/>
      <c r="T94" s="284"/>
      <c r="U94" s="284"/>
      <c r="V94" s="284"/>
      <c r="W94" s="284"/>
      <c r="X94" s="289"/>
      <c r="Y94" s="14"/>
      <c r="Z94" s="14"/>
    </row>
    <row r="95" spans="1:26" ht="24.75" customHeight="1">
      <c r="A95" s="335" t="s">
        <v>693</v>
      </c>
      <c r="B95" s="315"/>
      <c r="C95" s="315"/>
      <c r="D95" s="315"/>
      <c r="E95" s="315"/>
      <c r="F95" s="315"/>
      <c r="G95" s="315"/>
      <c r="H95" s="315"/>
      <c r="I95" s="315"/>
      <c r="J95" s="315"/>
      <c r="K95" s="315"/>
      <c r="L95" s="208"/>
      <c r="M95" s="293"/>
      <c r="N95" s="293"/>
      <c r="O95" s="293"/>
      <c r="P95" s="293"/>
      <c r="Q95" s="287"/>
      <c r="R95" s="284"/>
      <c r="S95" s="284"/>
      <c r="T95" s="284"/>
      <c r="U95" s="284"/>
      <c r="V95" s="284"/>
      <c r="W95" s="284"/>
      <c r="X95" s="289"/>
      <c r="Y95" s="14"/>
      <c r="Z95" s="14"/>
    </row>
    <row r="96" spans="1:26" ht="24.75" customHeight="1">
      <c r="A96" s="335"/>
      <c r="B96" s="315"/>
      <c r="C96" s="315"/>
      <c r="D96" s="315"/>
      <c r="E96" s="315"/>
      <c r="F96" s="315"/>
      <c r="G96" s="315"/>
      <c r="H96" s="315"/>
      <c r="I96" s="315"/>
      <c r="J96" s="315"/>
      <c r="K96" s="315"/>
      <c r="L96" s="208"/>
      <c r="M96" s="293"/>
      <c r="N96" s="293"/>
      <c r="O96" s="293"/>
      <c r="P96" s="293"/>
      <c r="Q96" s="287"/>
      <c r="R96" s="284"/>
      <c r="S96" s="284"/>
      <c r="T96" s="284"/>
      <c r="U96" s="284"/>
      <c r="V96" s="284"/>
      <c r="W96" s="284"/>
      <c r="X96" s="289"/>
      <c r="Y96" s="14"/>
      <c r="Z96" s="14"/>
    </row>
    <row r="97" spans="1:26" ht="24.75" customHeight="1">
      <c r="A97" s="328" t="s">
        <v>694</v>
      </c>
      <c r="B97" s="315"/>
      <c r="C97" s="315"/>
      <c r="D97" s="315"/>
      <c r="E97" s="315"/>
      <c r="F97" s="315"/>
      <c r="G97" s="315"/>
      <c r="H97" s="315"/>
      <c r="I97" s="315"/>
      <c r="J97" s="315"/>
      <c r="K97" s="315"/>
      <c r="L97" s="208"/>
      <c r="M97" s="293"/>
      <c r="N97" s="293"/>
      <c r="O97" s="293"/>
      <c r="P97" s="293"/>
      <c r="Q97" s="287"/>
      <c r="R97" s="284"/>
      <c r="S97" s="284"/>
      <c r="T97" s="284"/>
      <c r="U97" s="284"/>
      <c r="V97" s="284"/>
      <c r="W97" s="284"/>
      <c r="X97" s="289"/>
      <c r="Y97" s="14"/>
      <c r="Z97" s="14"/>
    </row>
    <row r="98" spans="1:26" ht="24.75" customHeight="1">
      <c r="A98" s="335" t="s">
        <v>695</v>
      </c>
      <c r="B98" s="315"/>
      <c r="C98" s="315"/>
      <c r="D98" s="315"/>
      <c r="E98" s="315"/>
      <c r="F98" s="315"/>
      <c r="G98" s="315"/>
      <c r="H98" s="315"/>
      <c r="I98" s="315"/>
      <c r="J98" s="315"/>
      <c r="K98" s="315"/>
      <c r="L98" s="208"/>
      <c r="M98" s="293"/>
      <c r="N98" s="293"/>
      <c r="O98" s="293"/>
      <c r="P98" s="293"/>
      <c r="Q98" s="287"/>
      <c r="R98" s="284"/>
      <c r="S98" s="284"/>
      <c r="T98" s="284"/>
      <c r="U98" s="284"/>
      <c r="V98" s="284"/>
      <c r="W98" s="284"/>
      <c r="X98" s="289"/>
      <c r="Y98" s="14"/>
      <c r="Z98" s="14"/>
    </row>
    <row r="99" spans="1:26" ht="24.75" customHeight="1">
      <c r="A99" s="335" t="s">
        <v>696</v>
      </c>
      <c r="B99" s="336">
        <f t="shared" ref="B99:B101" si="22">E99+F99+G99+H99</f>
        <v>200</v>
      </c>
      <c r="C99" s="337"/>
      <c r="D99" s="337"/>
      <c r="E99" s="338">
        <v>100</v>
      </c>
      <c r="F99" s="338">
        <v>100</v>
      </c>
      <c r="G99" s="339"/>
      <c r="H99" s="339"/>
      <c r="I99" s="338">
        <v>104</v>
      </c>
      <c r="J99" s="315"/>
      <c r="K99" s="292">
        <f t="shared" ref="K99:K101" si="23">J99+I99+H99+G99</f>
        <v>104</v>
      </c>
      <c r="L99" s="208">
        <f t="shared" ref="L99:L101" si="24">M99+N99+O99+P99</f>
        <v>13897000</v>
      </c>
      <c r="M99" s="293"/>
      <c r="N99" s="293"/>
      <c r="O99" s="95">
        <v>6948500</v>
      </c>
      <c r="P99" s="340">
        <v>6948500</v>
      </c>
      <c r="Q99" s="287"/>
      <c r="R99" s="284"/>
      <c r="S99" s="304">
        <v>15651500</v>
      </c>
      <c r="T99" s="284"/>
      <c r="U99" s="284">
        <f t="shared" ref="U99:U101" si="25">T99+S99+R99+Q99</f>
        <v>15651500</v>
      </c>
      <c r="V99" s="304" t="s">
        <v>536</v>
      </c>
      <c r="W99" s="598"/>
      <c r="X99" s="289"/>
      <c r="Y99" s="14"/>
      <c r="Z99" s="14"/>
    </row>
    <row r="100" spans="1:26" ht="24.75" customHeight="1">
      <c r="A100" s="335" t="s">
        <v>697</v>
      </c>
      <c r="B100" s="336">
        <f t="shared" si="22"/>
        <v>100</v>
      </c>
      <c r="C100" s="337"/>
      <c r="D100" s="337"/>
      <c r="E100" s="338">
        <v>50</v>
      </c>
      <c r="F100" s="338">
        <v>50</v>
      </c>
      <c r="G100" s="339"/>
      <c r="H100" s="339"/>
      <c r="I100" s="338">
        <v>68</v>
      </c>
      <c r="J100" s="322">
        <v>3</v>
      </c>
      <c r="K100" s="292">
        <f t="shared" si="23"/>
        <v>71</v>
      </c>
      <c r="L100" s="208">
        <f t="shared" si="24"/>
        <v>7822000</v>
      </c>
      <c r="M100" s="293"/>
      <c r="N100" s="293"/>
      <c r="O100" s="341">
        <v>3911000</v>
      </c>
      <c r="P100" s="342">
        <v>3911000</v>
      </c>
      <c r="Q100" s="287"/>
      <c r="R100" s="284"/>
      <c r="S100" s="304">
        <v>5344000</v>
      </c>
      <c r="T100" s="304">
        <v>95000</v>
      </c>
      <c r="U100" s="284">
        <f t="shared" si="25"/>
        <v>5439000</v>
      </c>
      <c r="V100" s="284"/>
      <c r="W100" s="596"/>
      <c r="X100" s="289"/>
      <c r="Y100" s="14"/>
      <c r="Z100" s="14"/>
    </row>
    <row r="101" spans="1:26" ht="24.75" customHeight="1">
      <c r="A101" s="335" t="s">
        <v>698</v>
      </c>
      <c r="B101" s="336">
        <f t="shared" si="22"/>
        <v>125</v>
      </c>
      <c r="C101" s="337"/>
      <c r="D101" s="337"/>
      <c r="E101" s="338">
        <v>75</v>
      </c>
      <c r="F101" s="338">
        <v>50</v>
      </c>
      <c r="G101" s="339"/>
      <c r="H101" s="339"/>
      <c r="I101" s="343">
        <v>26</v>
      </c>
      <c r="J101" s="315"/>
      <c r="K101" s="292">
        <f t="shared" si="23"/>
        <v>26</v>
      </c>
      <c r="L101" s="208">
        <f t="shared" si="24"/>
        <v>10250000</v>
      </c>
      <c r="M101" s="293"/>
      <c r="N101" s="293"/>
      <c r="O101" s="341">
        <v>5125000</v>
      </c>
      <c r="P101" s="342">
        <v>5125000</v>
      </c>
      <c r="Q101" s="287"/>
      <c r="R101" s="284"/>
      <c r="S101" s="304">
        <v>2648000</v>
      </c>
      <c r="T101" s="284"/>
      <c r="U101" s="284">
        <f t="shared" si="25"/>
        <v>2648000</v>
      </c>
      <c r="V101" s="284"/>
      <c r="W101" s="597"/>
      <c r="X101" s="289"/>
      <c r="Y101" s="14"/>
      <c r="Z101" s="14"/>
    </row>
    <row r="102" spans="1:26" ht="24.75" customHeight="1">
      <c r="A102" s="328"/>
      <c r="B102" s="315"/>
      <c r="C102" s="315"/>
      <c r="D102" s="315"/>
      <c r="E102" s="315"/>
      <c r="F102" s="315"/>
      <c r="G102" s="315"/>
      <c r="H102" s="315"/>
      <c r="I102" s="315"/>
      <c r="J102" s="315"/>
      <c r="K102" s="315"/>
      <c r="L102" s="208"/>
      <c r="M102" s="293"/>
      <c r="N102" s="293"/>
      <c r="O102" s="293"/>
      <c r="P102" s="293"/>
      <c r="Q102" s="287"/>
      <c r="R102" s="284"/>
      <c r="S102" s="284"/>
      <c r="T102" s="284"/>
      <c r="U102" s="284"/>
      <c r="V102" s="284"/>
      <c r="W102" s="304" t="s">
        <v>699</v>
      </c>
      <c r="X102" s="289"/>
      <c r="Y102" s="14"/>
      <c r="Z102" s="14"/>
    </row>
    <row r="103" spans="1:26" ht="33" customHeight="1">
      <c r="A103" s="344" t="s">
        <v>700</v>
      </c>
      <c r="B103" s="345"/>
      <c r="C103" s="345"/>
      <c r="D103" s="345"/>
      <c r="E103" s="345"/>
      <c r="F103" s="345"/>
      <c r="G103" s="345"/>
      <c r="H103" s="345"/>
      <c r="I103" s="345"/>
      <c r="J103" s="345"/>
      <c r="K103" s="345"/>
      <c r="L103" s="346">
        <f>L110</f>
        <v>6240</v>
      </c>
      <c r="M103" s="346"/>
      <c r="N103" s="347"/>
      <c r="O103" s="347">
        <f t="shared" ref="O103:P103" si="26">O110</f>
        <v>2920</v>
      </c>
      <c r="P103" s="347">
        <f t="shared" si="26"/>
        <v>3320</v>
      </c>
      <c r="Q103" s="345"/>
      <c r="R103" s="345"/>
      <c r="S103" s="347">
        <f>S110</f>
        <v>2920</v>
      </c>
      <c r="T103" s="348">
        <v>3320</v>
      </c>
      <c r="U103" s="347">
        <f>S103+T103</f>
        <v>6240</v>
      </c>
      <c r="V103" s="345" t="s">
        <v>425</v>
      </c>
      <c r="W103" s="350"/>
      <c r="X103" s="289"/>
      <c r="Y103" s="14"/>
      <c r="Z103" s="14"/>
    </row>
    <row r="104" spans="1:26" ht="22.5" customHeight="1">
      <c r="A104" s="351" t="s">
        <v>438</v>
      </c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208"/>
      <c r="N104" s="88"/>
      <c r="O104" s="88"/>
      <c r="P104" s="88"/>
      <c r="Q104" s="88"/>
      <c r="R104" s="88"/>
      <c r="S104" s="88"/>
      <c r="T104" s="88"/>
      <c r="U104" s="88"/>
      <c r="V104" s="88"/>
      <c r="W104" s="350"/>
      <c r="X104" s="14"/>
      <c r="Y104" s="14"/>
      <c r="Z104" s="14"/>
    </row>
    <row r="105" spans="1:26" ht="51" customHeight="1">
      <c r="A105" s="352" t="s">
        <v>706</v>
      </c>
      <c r="B105" s="88">
        <f>C105+D105+E105+F105</f>
        <v>2</v>
      </c>
      <c r="C105" s="88">
        <v>1</v>
      </c>
      <c r="D105" s="88">
        <v>1</v>
      </c>
      <c r="E105" s="88"/>
      <c r="F105" s="88"/>
      <c r="G105" s="88">
        <v>1</v>
      </c>
      <c r="H105" s="88">
        <v>1</v>
      </c>
      <c r="I105" s="88"/>
      <c r="J105" s="88"/>
      <c r="K105" s="292">
        <f t="shared" ref="K105:K107" si="27">J105+I105+H105+G105</f>
        <v>2</v>
      </c>
      <c r="L105" s="88"/>
      <c r="M105" s="208"/>
      <c r="N105" s="88"/>
      <c r="O105" s="88"/>
      <c r="P105" s="88"/>
      <c r="Q105" s="88"/>
      <c r="R105" s="88"/>
      <c r="S105" s="88"/>
      <c r="T105" s="88"/>
      <c r="U105" s="88"/>
      <c r="V105" s="88"/>
      <c r="W105" s="350"/>
      <c r="X105" s="14"/>
      <c r="Y105" s="14"/>
      <c r="Z105" s="14"/>
    </row>
    <row r="106" spans="1:26" ht="38.25" customHeight="1">
      <c r="A106" s="352" t="s">
        <v>707</v>
      </c>
      <c r="B106" s="88"/>
      <c r="C106" s="88"/>
      <c r="D106" s="88"/>
      <c r="E106" s="88"/>
      <c r="F106" s="88"/>
      <c r="G106" s="88"/>
      <c r="H106" s="88"/>
      <c r="I106" s="88"/>
      <c r="J106" s="88"/>
      <c r="K106" s="292">
        <f t="shared" si="27"/>
        <v>0</v>
      </c>
      <c r="L106" s="88"/>
      <c r="M106" s="208"/>
      <c r="N106" s="88"/>
      <c r="O106" s="88"/>
      <c r="P106" s="88"/>
      <c r="Q106" s="88"/>
      <c r="R106" s="88"/>
      <c r="S106" s="88"/>
      <c r="T106" s="88"/>
      <c r="U106" s="88"/>
      <c r="V106" s="88"/>
      <c r="W106" s="350"/>
      <c r="X106" s="14"/>
      <c r="Y106" s="14"/>
      <c r="Z106" s="14"/>
    </row>
    <row r="107" spans="1:26" ht="50.25" customHeight="1">
      <c r="A107" s="352" t="s">
        <v>708</v>
      </c>
      <c r="B107" s="88"/>
      <c r="C107" s="88"/>
      <c r="D107" s="88"/>
      <c r="E107" s="88"/>
      <c r="F107" s="88"/>
      <c r="G107" s="88"/>
      <c r="H107" s="88"/>
      <c r="I107" s="88"/>
      <c r="J107" s="88"/>
      <c r="K107" s="292">
        <f t="shared" si="27"/>
        <v>0</v>
      </c>
      <c r="L107" s="88"/>
      <c r="M107" s="208"/>
      <c r="N107" s="88"/>
      <c r="O107" s="88"/>
      <c r="P107" s="88"/>
      <c r="Q107" s="88"/>
      <c r="R107" s="88"/>
      <c r="S107" s="88"/>
      <c r="T107" s="88"/>
      <c r="U107" s="88"/>
      <c r="V107" s="88"/>
      <c r="W107" s="350"/>
      <c r="X107" s="14"/>
      <c r="Y107" s="14"/>
      <c r="Z107" s="14"/>
    </row>
    <row r="108" spans="1:26" ht="20.25" customHeight="1">
      <c r="A108" s="353"/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208"/>
      <c r="N108" s="88"/>
      <c r="O108" s="88"/>
      <c r="P108" s="88"/>
      <c r="Q108" s="88"/>
      <c r="R108" s="88"/>
      <c r="S108" s="88"/>
      <c r="T108" s="88"/>
      <c r="U108" s="88"/>
      <c r="V108" s="88"/>
      <c r="W108" s="350"/>
      <c r="X108" s="14"/>
      <c r="Y108" s="14"/>
      <c r="Z108" s="14"/>
    </row>
    <row r="109" spans="1:26" ht="19.5" customHeight="1">
      <c r="A109" s="351" t="s">
        <v>479</v>
      </c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208"/>
      <c r="N109" s="88"/>
      <c r="O109" s="88"/>
      <c r="P109" s="88"/>
      <c r="Q109" s="88"/>
      <c r="R109" s="88"/>
      <c r="S109" s="88"/>
      <c r="T109" s="88"/>
      <c r="U109" s="88"/>
      <c r="V109" s="88"/>
      <c r="W109" s="350"/>
      <c r="X109" s="14"/>
      <c r="Y109" s="14"/>
      <c r="Z109" s="14"/>
    </row>
    <row r="110" spans="1:26" ht="38.25" customHeight="1">
      <c r="A110" s="352" t="s">
        <v>709</v>
      </c>
      <c r="B110" s="88">
        <v>79</v>
      </c>
      <c r="C110" s="88">
        <v>79</v>
      </c>
      <c r="D110" s="88">
        <v>79</v>
      </c>
      <c r="E110" s="88">
        <v>79</v>
      </c>
      <c r="F110" s="88">
        <v>79</v>
      </c>
      <c r="G110" s="88">
        <v>84</v>
      </c>
      <c r="H110" s="190">
        <v>81</v>
      </c>
      <c r="I110" s="190">
        <v>94</v>
      </c>
      <c r="J110" s="190">
        <v>67</v>
      </c>
      <c r="K110" s="292">
        <f t="shared" ref="K110:K113" si="28">J110+I110+H110+G110</f>
        <v>326</v>
      </c>
      <c r="L110" s="208">
        <f>M110+N110+O110+P110</f>
        <v>6240</v>
      </c>
      <c r="M110" s="301">
        <v>0</v>
      </c>
      <c r="N110" s="139"/>
      <c r="O110" s="139">
        <v>2920</v>
      </c>
      <c r="P110" s="139">
        <v>3320</v>
      </c>
      <c r="Q110" s="88"/>
      <c r="R110" s="88"/>
      <c r="S110" s="139">
        <v>2920</v>
      </c>
      <c r="T110" s="190">
        <v>3320</v>
      </c>
      <c r="U110" s="113">
        <f>S110+T110</f>
        <v>6240</v>
      </c>
      <c r="V110" s="88"/>
      <c r="W110" s="355" t="s">
        <v>710</v>
      </c>
      <c r="X110" s="14"/>
      <c r="Y110" s="14"/>
      <c r="Z110" s="14"/>
    </row>
    <row r="111" spans="1:26" ht="37.5" customHeight="1">
      <c r="A111" s="352" t="s">
        <v>712</v>
      </c>
      <c r="B111" s="186">
        <v>0.9</v>
      </c>
      <c r="C111" s="186">
        <v>0.9</v>
      </c>
      <c r="D111" s="186">
        <v>0.9</v>
      </c>
      <c r="E111" s="186">
        <v>0.9</v>
      </c>
      <c r="F111" s="186">
        <v>0.9</v>
      </c>
      <c r="G111" s="356">
        <v>0.97529999999999994</v>
      </c>
      <c r="H111" s="356">
        <v>0.96140000000000003</v>
      </c>
      <c r="I111" s="356">
        <v>0.999</v>
      </c>
      <c r="J111" s="356">
        <v>0.86990000000000001</v>
      </c>
      <c r="K111" s="356">
        <f t="shared" si="28"/>
        <v>3.8056000000000001</v>
      </c>
      <c r="L111" s="88"/>
      <c r="M111" s="208"/>
      <c r="N111" s="88"/>
      <c r="O111" s="88"/>
      <c r="P111" s="88"/>
      <c r="Q111" s="88"/>
      <c r="R111" s="88"/>
      <c r="S111" s="88"/>
      <c r="T111" s="88"/>
      <c r="U111" s="88"/>
      <c r="V111" s="88"/>
      <c r="W111" s="359" t="s">
        <v>714</v>
      </c>
      <c r="X111" s="14"/>
      <c r="Y111" s="14"/>
      <c r="Z111" s="14"/>
    </row>
    <row r="112" spans="1:26" ht="41.25" customHeight="1">
      <c r="A112" s="352" t="s">
        <v>716</v>
      </c>
      <c r="B112" s="88">
        <v>98</v>
      </c>
      <c r="C112" s="88">
        <v>98</v>
      </c>
      <c r="D112" s="88">
        <v>98</v>
      </c>
      <c r="E112" s="88">
        <v>98</v>
      </c>
      <c r="F112" s="88">
        <v>98</v>
      </c>
      <c r="G112" s="88">
        <v>98</v>
      </c>
      <c r="H112" s="88">
        <v>98</v>
      </c>
      <c r="I112" s="190">
        <v>98</v>
      </c>
      <c r="J112" s="190">
        <v>98</v>
      </c>
      <c r="K112" s="292">
        <f t="shared" si="28"/>
        <v>392</v>
      </c>
      <c r="L112" s="88"/>
      <c r="M112" s="208"/>
      <c r="N112" s="88"/>
      <c r="O112" s="88"/>
      <c r="P112" s="88"/>
      <c r="Q112" s="88"/>
      <c r="R112" s="88"/>
      <c r="S112" s="88"/>
      <c r="T112" s="88"/>
      <c r="U112" s="88"/>
      <c r="V112" s="88"/>
      <c r="W112" s="360"/>
      <c r="X112" s="14"/>
      <c r="Y112" s="14"/>
      <c r="Z112" s="14"/>
    </row>
    <row r="113" spans="1:33" ht="35.25" customHeight="1">
      <c r="A113" s="352" t="s">
        <v>717</v>
      </c>
      <c r="B113" s="88">
        <v>2</v>
      </c>
      <c r="C113" s="88"/>
      <c r="D113" s="88"/>
      <c r="E113" s="88">
        <v>1</v>
      </c>
      <c r="F113" s="88">
        <v>1</v>
      </c>
      <c r="G113" s="88"/>
      <c r="H113" s="88"/>
      <c r="I113" s="190">
        <v>2</v>
      </c>
      <c r="J113" s="88"/>
      <c r="K113" s="292">
        <f t="shared" si="28"/>
        <v>2</v>
      </c>
      <c r="L113" s="88"/>
      <c r="M113" s="208"/>
      <c r="N113" s="88"/>
      <c r="O113" s="88"/>
      <c r="P113" s="88"/>
      <c r="Q113" s="88"/>
      <c r="R113" s="88"/>
      <c r="S113" s="88"/>
      <c r="T113" s="88"/>
      <c r="U113" s="88"/>
      <c r="V113" s="88"/>
      <c r="W113" s="350"/>
      <c r="X113" s="14"/>
      <c r="Y113" s="14"/>
      <c r="Z113" s="14"/>
    </row>
    <row r="114" spans="1:33" ht="21.75" customHeight="1">
      <c r="A114" s="156" t="s">
        <v>718</v>
      </c>
      <c r="B114" s="306"/>
      <c r="C114" s="306"/>
      <c r="D114" s="361"/>
      <c r="E114" s="362" t="s">
        <v>719</v>
      </c>
      <c r="F114" s="306"/>
      <c r="G114" s="88"/>
      <c r="H114" s="88"/>
      <c r="I114" s="190" t="s">
        <v>720</v>
      </c>
      <c r="J114" s="88"/>
      <c r="K114" s="190" t="s">
        <v>721</v>
      </c>
      <c r="L114" s="88"/>
      <c r="M114" s="208"/>
      <c r="N114" s="88"/>
      <c r="O114" s="88"/>
      <c r="P114" s="88"/>
      <c r="Q114" s="88"/>
      <c r="R114" s="88"/>
      <c r="S114" s="88"/>
      <c r="T114" s="88"/>
      <c r="U114" s="88"/>
      <c r="V114" s="88"/>
      <c r="W114" s="350"/>
      <c r="X114" s="14"/>
      <c r="Y114" s="14"/>
      <c r="Z114" s="14"/>
      <c r="AA114" s="14"/>
      <c r="AB114" s="14"/>
      <c r="AC114" s="14"/>
      <c r="AD114" s="14"/>
      <c r="AE114" s="14"/>
      <c r="AF114" s="14"/>
      <c r="AG114" s="14"/>
    </row>
    <row r="115" spans="1:33" ht="28.5" customHeight="1">
      <c r="A115" s="363" t="s">
        <v>722</v>
      </c>
      <c r="B115" s="365"/>
      <c r="C115" s="365"/>
      <c r="D115" s="345"/>
      <c r="E115" s="345"/>
      <c r="F115" s="345"/>
      <c r="G115" s="345"/>
      <c r="H115" s="345"/>
      <c r="I115" s="345"/>
      <c r="J115" s="345"/>
      <c r="K115" s="345"/>
      <c r="L115" s="366">
        <f t="shared" ref="L115:L116" si="29">M115+N115+O115+P115</f>
        <v>75840</v>
      </c>
      <c r="M115" s="367">
        <f t="shared" ref="M115:N115" si="30">M151+M238+M247+M257</f>
        <v>1840</v>
      </c>
      <c r="N115" s="367">
        <f t="shared" si="30"/>
        <v>35017</v>
      </c>
      <c r="O115" s="367">
        <f>O151+O238+O247+O257+O245</f>
        <v>21543</v>
      </c>
      <c r="P115" s="367">
        <f t="shared" ref="P115:T115" si="31">P151+P238+P247+P257</f>
        <v>17440</v>
      </c>
      <c r="Q115" s="367">
        <f t="shared" si="31"/>
        <v>1840</v>
      </c>
      <c r="R115" s="367">
        <f t="shared" si="31"/>
        <v>35017</v>
      </c>
      <c r="S115" s="367">
        <f t="shared" si="31"/>
        <v>21543</v>
      </c>
      <c r="T115" s="367">
        <f t="shared" si="31"/>
        <v>17440</v>
      </c>
      <c r="U115" s="367">
        <f>T115+S115+R115+Q115</f>
        <v>75840</v>
      </c>
      <c r="V115" s="369" t="s">
        <v>536</v>
      </c>
      <c r="W115" s="260"/>
      <c r="X115" s="14"/>
      <c r="Y115" s="14"/>
      <c r="Z115" s="14"/>
      <c r="AA115" s="14"/>
      <c r="AB115" s="14"/>
      <c r="AC115" s="14"/>
      <c r="AD115" s="14"/>
      <c r="AE115" s="14"/>
      <c r="AF115" s="14"/>
      <c r="AG115" s="14"/>
    </row>
    <row r="116" spans="1:33" ht="36.75" customHeight="1">
      <c r="A116" s="371" t="s">
        <v>731</v>
      </c>
      <c r="B116" s="260"/>
      <c r="C116" s="260"/>
      <c r="D116" s="260"/>
      <c r="E116" s="260"/>
      <c r="F116" s="88"/>
      <c r="G116" s="88"/>
      <c r="H116" s="88"/>
      <c r="I116" s="88"/>
      <c r="J116" s="88"/>
      <c r="K116" s="88"/>
      <c r="L116" s="293">
        <f t="shared" si="29"/>
        <v>14878357.800000001</v>
      </c>
      <c r="M116" s="285">
        <f t="shared" ref="M116:P116" si="32">SUM(M118:M144)</f>
        <v>3853698</v>
      </c>
      <c r="N116" s="285">
        <f t="shared" si="32"/>
        <v>4341750.8</v>
      </c>
      <c r="O116" s="285">
        <f t="shared" si="32"/>
        <v>4000675</v>
      </c>
      <c r="P116" s="285">
        <f t="shared" si="32"/>
        <v>2682234</v>
      </c>
      <c r="Q116" s="285"/>
      <c r="R116" s="285"/>
      <c r="S116" s="285"/>
      <c r="T116" s="285"/>
      <c r="U116" s="136" t="s">
        <v>536</v>
      </c>
      <c r="V116" s="140" t="s">
        <v>536</v>
      </c>
      <c r="W116" s="140" t="s">
        <v>735</v>
      </c>
      <c r="X116" s="14"/>
      <c r="Y116" s="14"/>
      <c r="Z116" s="14"/>
    </row>
    <row r="117" spans="1:33" ht="17.25" customHeight="1">
      <c r="A117" s="371" t="s">
        <v>438</v>
      </c>
      <c r="B117" s="260"/>
      <c r="C117" s="260"/>
      <c r="D117" s="260"/>
      <c r="E117" s="260"/>
      <c r="F117" s="88"/>
      <c r="G117" s="88"/>
      <c r="H117" s="88"/>
      <c r="I117" s="88"/>
      <c r="J117" s="88"/>
      <c r="K117" s="88"/>
      <c r="L117" s="88"/>
      <c r="M117" s="285"/>
      <c r="N117" s="285"/>
      <c r="O117" s="285"/>
      <c r="P117" s="285"/>
      <c r="Q117" s="285"/>
      <c r="R117" s="285"/>
      <c r="S117" s="285"/>
      <c r="T117" s="285"/>
      <c r="U117" s="136"/>
      <c r="V117" s="140"/>
      <c r="W117" s="140"/>
      <c r="X117" s="14"/>
      <c r="Y117" s="14"/>
      <c r="Z117" s="14"/>
    </row>
    <row r="118" spans="1:33" ht="40.5" customHeight="1">
      <c r="A118" s="212" t="s">
        <v>736</v>
      </c>
      <c r="B118" s="260"/>
      <c r="C118" s="260"/>
      <c r="D118" s="260"/>
      <c r="E118" s="260"/>
      <c r="F118" s="88"/>
      <c r="G118" s="88"/>
      <c r="H118" s="88"/>
      <c r="I118" s="88"/>
      <c r="J118" s="88"/>
      <c r="K118" s="88"/>
      <c r="L118" s="88"/>
      <c r="M118" s="285"/>
      <c r="N118" s="285"/>
      <c r="O118" s="285"/>
      <c r="P118" s="285"/>
      <c r="Q118" s="284"/>
      <c r="R118" s="284"/>
      <c r="S118" s="284"/>
      <c r="T118" s="284"/>
      <c r="U118" s="136"/>
      <c r="V118" s="140" t="s">
        <v>737</v>
      </c>
      <c r="W118" s="136"/>
      <c r="X118" s="373"/>
      <c r="Y118" s="373"/>
      <c r="Z118" s="373"/>
    </row>
    <row r="119" spans="1:33" ht="32.25" customHeight="1">
      <c r="A119" s="212" t="s">
        <v>738</v>
      </c>
      <c r="B119" s="260">
        <f t="shared" ref="B119:B121" si="33">C119+D119+E119+F119</f>
        <v>84</v>
      </c>
      <c r="C119" s="260"/>
      <c r="D119" s="260"/>
      <c r="E119" s="260"/>
      <c r="F119" s="88">
        <v>84</v>
      </c>
      <c r="G119" s="88">
        <v>84</v>
      </c>
      <c r="H119" s="88"/>
      <c r="I119" s="88"/>
      <c r="J119" s="88"/>
      <c r="K119" s="292">
        <f t="shared" ref="K119:K127" si="34">J119+I119+H119+G119</f>
        <v>84</v>
      </c>
      <c r="L119" s="88"/>
      <c r="M119" s="84"/>
      <c r="N119" s="84"/>
      <c r="O119" s="84"/>
      <c r="P119" s="84"/>
      <c r="Q119" s="260"/>
      <c r="R119" s="260"/>
      <c r="S119" s="260"/>
      <c r="T119" s="260"/>
      <c r="U119" s="260"/>
      <c r="V119" s="260"/>
      <c r="W119" s="260"/>
      <c r="X119" s="14"/>
      <c r="Y119" s="14"/>
      <c r="Z119" s="14"/>
    </row>
    <row r="120" spans="1:33" ht="30" customHeight="1">
      <c r="A120" s="212" t="s">
        <v>739</v>
      </c>
      <c r="B120" s="260">
        <f t="shared" si="33"/>
        <v>84</v>
      </c>
      <c r="C120" s="260">
        <v>42</v>
      </c>
      <c r="D120" s="260">
        <v>42</v>
      </c>
      <c r="E120" s="260"/>
      <c r="F120" s="88"/>
      <c r="G120" s="88"/>
      <c r="H120" s="88">
        <v>84</v>
      </c>
      <c r="I120" s="88"/>
      <c r="J120" s="88"/>
      <c r="K120" s="292">
        <f t="shared" si="34"/>
        <v>84</v>
      </c>
      <c r="L120" s="88"/>
      <c r="M120" s="84"/>
      <c r="N120" s="84"/>
      <c r="O120" s="84"/>
      <c r="P120" s="84"/>
      <c r="Q120" s="260"/>
      <c r="R120" s="260"/>
      <c r="S120" s="260"/>
      <c r="T120" s="260"/>
      <c r="U120" s="260"/>
      <c r="V120" s="260"/>
      <c r="W120" s="260"/>
      <c r="X120" s="14"/>
      <c r="Y120" s="14"/>
      <c r="Z120" s="14"/>
    </row>
    <row r="121" spans="1:33" ht="28.5" customHeight="1">
      <c r="A121" s="212" t="s">
        <v>740</v>
      </c>
      <c r="B121" s="260">
        <f t="shared" si="33"/>
        <v>84</v>
      </c>
      <c r="C121" s="260">
        <v>84</v>
      </c>
      <c r="D121" s="260"/>
      <c r="E121" s="260"/>
      <c r="F121" s="88"/>
      <c r="G121" s="88">
        <v>84</v>
      </c>
      <c r="H121" s="88"/>
      <c r="I121" s="88"/>
      <c r="J121" s="88"/>
      <c r="K121" s="292">
        <f t="shared" si="34"/>
        <v>84</v>
      </c>
      <c r="L121" s="88"/>
      <c r="M121" s="84"/>
      <c r="N121" s="84"/>
      <c r="O121" s="84"/>
      <c r="P121" s="84"/>
      <c r="Q121" s="260"/>
      <c r="R121" s="260"/>
      <c r="S121" s="260"/>
      <c r="T121" s="260"/>
      <c r="U121" s="260"/>
      <c r="V121" s="260"/>
      <c r="W121" s="260"/>
      <c r="X121" s="14"/>
      <c r="Y121" s="14"/>
      <c r="Z121" s="14"/>
    </row>
    <row r="122" spans="1:33" ht="49.5" customHeight="1">
      <c r="A122" s="212" t="s">
        <v>741</v>
      </c>
      <c r="B122" s="260"/>
      <c r="C122" s="260"/>
      <c r="D122" s="260"/>
      <c r="E122" s="260"/>
      <c r="F122" s="88"/>
      <c r="G122" s="88"/>
      <c r="H122" s="88"/>
      <c r="I122" s="88"/>
      <c r="J122" s="88"/>
      <c r="K122" s="292">
        <f t="shared" si="34"/>
        <v>0</v>
      </c>
      <c r="L122" s="88"/>
      <c r="M122" s="84"/>
      <c r="N122" s="84"/>
      <c r="O122" s="84"/>
      <c r="P122" s="84"/>
      <c r="Q122" s="260"/>
      <c r="R122" s="260"/>
      <c r="S122" s="260"/>
      <c r="T122" s="260"/>
      <c r="U122" s="260"/>
      <c r="V122" s="260"/>
      <c r="W122" s="260"/>
      <c r="X122" s="14"/>
      <c r="Y122" s="14"/>
      <c r="Z122" s="14"/>
    </row>
    <row r="123" spans="1:33" ht="30.75" customHeight="1">
      <c r="A123" s="212" t="s">
        <v>742</v>
      </c>
      <c r="B123" s="374">
        <v>1</v>
      </c>
      <c r="C123" s="260"/>
      <c r="D123" s="374">
        <v>1</v>
      </c>
      <c r="E123" s="375"/>
      <c r="F123" s="88"/>
      <c r="G123" s="88"/>
      <c r="H123" s="196">
        <v>0.98270000000000002</v>
      </c>
      <c r="I123" s="356">
        <v>1.7299999999999999E-2</v>
      </c>
      <c r="J123" s="88"/>
      <c r="K123" s="356">
        <f t="shared" si="34"/>
        <v>1</v>
      </c>
      <c r="L123" s="88"/>
      <c r="M123" s="84"/>
      <c r="N123" s="84"/>
      <c r="O123" s="84"/>
      <c r="P123" s="84"/>
      <c r="Q123" s="260"/>
      <c r="R123" s="260"/>
      <c r="S123" s="260"/>
      <c r="T123" s="260"/>
      <c r="U123" s="260"/>
      <c r="V123" s="260"/>
      <c r="W123" s="260"/>
      <c r="X123" s="14"/>
      <c r="Y123" s="14"/>
      <c r="Z123" s="14"/>
      <c r="AA123" s="14"/>
      <c r="AB123" s="14"/>
      <c r="AC123" s="14"/>
      <c r="AD123" s="14"/>
      <c r="AE123" s="14"/>
      <c r="AF123" s="14"/>
      <c r="AG123" s="14"/>
    </row>
    <row r="124" spans="1:33" ht="30.75" customHeight="1">
      <c r="A124" s="212" t="s">
        <v>745</v>
      </c>
      <c r="B124" s="374">
        <v>1</v>
      </c>
      <c r="C124" s="260"/>
      <c r="D124" s="374">
        <v>1</v>
      </c>
      <c r="E124" s="260"/>
      <c r="F124" s="88"/>
      <c r="G124" s="88"/>
      <c r="H124" s="186">
        <v>1</v>
      </c>
      <c r="I124" s="88"/>
      <c r="J124" s="186"/>
      <c r="K124" s="356">
        <f t="shared" si="34"/>
        <v>1</v>
      </c>
      <c r="L124" s="88"/>
      <c r="M124" s="84"/>
      <c r="N124" s="84"/>
      <c r="O124" s="84"/>
      <c r="P124" s="84"/>
      <c r="Q124" s="260"/>
      <c r="R124" s="260"/>
      <c r="S124" s="260"/>
      <c r="T124" s="260"/>
      <c r="U124" s="260"/>
      <c r="V124" s="260"/>
      <c r="W124" s="197" t="s">
        <v>746</v>
      </c>
      <c r="X124" s="14"/>
      <c r="Y124" s="14"/>
      <c r="Z124" s="14"/>
      <c r="AA124" s="14"/>
      <c r="AB124" s="14"/>
      <c r="AC124" s="14"/>
      <c r="AD124" s="14"/>
      <c r="AE124" s="14"/>
      <c r="AF124" s="14"/>
      <c r="AG124" s="14"/>
    </row>
    <row r="125" spans="1:33" ht="28.5" customHeight="1">
      <c r="A125" s="212" t="s">
        <v>747</v>
      </c>
      <c r="B125" s="374">
        <f>E125+F125+H125</f>
        <v>1.0016</v>
      </c>
      <c r="C125" s="260"/>
      <c r="D125" s="374">
        <v>0.85</v>
      </c>
      <c r="E125" s="374">
        <v>0.1</v>
      </c>
      <c r="F125" s="186">
        <v>0.05</v>
      </c>
      <c r="G125" s="196"/>
      <c r="H125" s="196">
        <v>0.85160000000000002</v>
      </c>
      <c r="I125" s="356">
        <v>6.9900000000000004E-2</v>
      </c>
      <c r="J125" s="88"/>
      <c r="K125" s="356">
        <f t="shared" si="34"/>
        <v>0.92149999999999999</v>
      </c>
      <c r="L125" s="88"/>
      <c r="M125" s="84"/>
      <c r="N125" s="84"/>
      <c r="O125" s="84"/>
      <c r="P125" s="84"/>
      <c r="Q125" s="260"/>
      <c r="R125" s="260"/>
      <c r="S125" s="260"/>
      <c r="T125" s="260"/>
      <c r="U125" s="260"/>
      <c r="V125" s="260"/>
      <c r="W125" s="197" t="s">
        <v>748</v>
      </c>
      <c r="X125" s="14"/>
      <c r="Y125" s="14"/>
      <c r="Z125" s="14"/>
      <c r="AA125" s="14"/>
      <c r="AB125" s="14"/>
      <c r="AC125" s="14"/>
      <c r="AD125" s="14"/>
      <c r="AE125" s="14"/>
      <c r="AF125" s="14"/>
      <c r="AG125" s="14"/>
    </row>
    <row r="126" spans="1:33" ht="24.75" customHeight="1">
      <c r="A126" s="352" t="s">
        <v>749</v>
      </c>
      <c r="B126" s="374">
        <v>0.5</v>
      </c>
      <c r="C126" s="260"/>
      <c r="D126" s="374">
        <v>0.5</v>
      </c>
      <c r="E126" s="260"/>
      <c r="F126" s="186"/>
      <c r="G126" s="88"/>
      <c r="H126" s="196">
        <v>0.52259999999999995</v>
      </c>
      <c r="I126" s="88"/>
      <c r="J126" s="356">
        <v>0.19350000000000001</v>
      </c>
      <c r="K126" s="356">
        <f t="shared" si="34"/>
        <v>0.71609999999999996</v>
      </c>
      <c r="L126" s="88"/>
      <c r="M126" s="84"/>
      <c r="N126" s="84"/>
      <c r="O126" s="84"/>
      <c r="P126" s="84"/>
      <c r="Q126" s="260"/>
      <c r="R126" s="260"/>
      <c r="S126" s="260"/>
      <c r="T126" s="260"/>
      <c r="U126" s="260"/>
      <c r="V126" s="260"/>
      <c r="W126" s="197" t="s">
        <v>751</v>
      </c>
      <c r="X126" s="14"/>
      <c r="Y126" s="14"/>
      <c r="Z126" s="14"/>
    </row>
    <row r="127" spans="1:33" ht="39" customHeight="1">
      <c r="A127" s="587" t="s">
        <v>1280</v>
      </c>
      <c r="B127" s="374">
        <v>0.5</v>
      </c>
      <c r="C127" s="260"/>
      <c r="D127" s="374">
        <v>0.5</v>
      </c>
      <c r="E127" s="260"/>
      <c r="F127" s="186">
        <v>0.5</v>
      </c>
      <c r="G127" s="88"/>
      <c r="H127" s="196">
        <v>0.82730000000000004</v>
      </c>
      <c r="I127" s="88"/>
      <c r="J127" s="88"/>
      <c r="K127" s="196">
        <f t="shared" si="34"/>
        <v>0.82730000000000004</v>
      </c>
      <c r="L127" s="88"/>
      <c r="M127" s="84"/>
      <c r="N127" s="84"/>
      <c r="O127" s="84"/>
      <c r="P127" s="84"/>
      <c r="Q127" s="260"/>
      <c r="R127" s="260"/>
      <c r="S127" s="260"/>
      <c r="T127" s="260"/>
      <c r="U127" s="260"/>
      <c r="V127" s="260"/>
      <c r="W127" s="260"/>
      <c r="X127" s="14"/>
      <c r="Y127" s="14"/>
      <c r="Z127" s="14"/>
    </row>
    <row r="128" spans="1:33" ht="27.75" customHeight="1">
      <c r="A128" s="379" t="s">
        <v>753</v>
      </c>
      <c r="B128" s="260"/>
      <c r="C128" s="260"/>
      <c r="D128" s="260"/>
      <c r="E128" s="374"/>
      <c r="F128" s="88"/>
      <c r="G128" s="88"/>
      <c r="H128" s="88"/>
      <c r="I128" s="88"/>
      <c r="J128" s="88"/>
      <c r="K128" s="88"/>
      <c r="L128" s="88"/>
      <c r="M128" s="84"/>
      <c r="N128" s="84"/>
      <c r="O128" s="84"/>
      <c r="P128" s="84"/>
      <c r="Q128" s="260"/>
      <c r="R128" s="260"/>
      <c r="S128" s="260"/>
      <c r="T128" s="260"/>
      <c r="U128" s="260"/>
      <c r="V128" s="260" t="s">
        <v>536</v>
      </c>
      <c r="W128" s="260"/>
      <c r="X128" s="14"/>
      <c r="Y128" s="14"/>
      <c r="Z128" s="14"/>
    </row>
    <row r="129" spans="1:26" ht="29.25" customHeight="1">
      <c r="A129" s="352" t="s">
        <v>755</v>
      </c>
      <c r="B129" s="380">
        <v>942</v>
      </c>
      <c r="C129" s="260"/>
      <c r="D129" s="260">
        <v>942</v>
      </c>
      <c r="E129" s="374"/>
      <c r="F129" s="88"/>
      <c r="G129" s="88"/>
      <c r="H129" s="88"/>
      <c r="I129" s="88"/>
      <c r="J129" s="88"/>
      <c r="K129" s="381" t="s">
        <v>756</v>
      </c>
      <c r="L129" s="113">
        <f t="shared" ref="L129:L130" si="35">M129+N129+O129+P129</f>
        <v>1247400</v>
      </c>
      <c r="M129" s="124"/>
      <c r="N129" s="110">
        <v>1247400</v>
      </c>
      <c r="O129" s="124"/>
      <c r="P129" s="124"/>
      <c r="Q129" s="260"/>
      <c r="R129" s="260"/>
      <c r="S129" s="260"/>
      <c r="T129" s="260"/>
      <c r="U129" s="260"/>
      <c r="V129" s="260" t="s">
        <v>536</v>
      </c>
      <c r="W129" s="156" t="s">
        <v>757</v>
      </c>
      <c r="X129" s="14"/>
      <c r="Y129" s="14"/>
      <c r="Z129" s="14"/>
    </row>
    <row r="130" spans="1:26" ht="30" customHeight="1">
      <c r="A130" s="382" t="s">
        <v>758</v>
      </c>
      <c r="B130" s="88">
        <f>C130+D130+E130+F130</f>
        <v>12</v>
      </c>
      <c r="C130" s="88">
        <v>3</v>
      </c>
      <c r="D130" s="88">
        <v>3</v>
      </c>
      <c r="E130" s="88">
        <v>3</v>
      </c>
      <c r="F130" s="88">
        <v>3</v>
      </c>
      <c r="G130" s="88">
        <v>3</v>
      </c>
      <c r="H130" s="88">
        <v>3</v>
      </c>
      <c r="I130" s="190">
        <v>3</v>
      </c>
      <c r="J130" s="88"/>
      <c r="K130" s="292">
        <f>J130+I130+H130+G130</f>
        <v>9</v>
      </c>
      <c r="L130" s="208">
        <f t="shared" si="35"/>
        <v>357732.8</v>
      </c>
      <c r="M130" s="95">
        <v>48230</v>
      </c>
      <c r="N130" s="110">
        <v>85282.8</v>
      </c>
      <c r="O130" s="383">
        <v>45510</v>
      </c>
      <c r="P130" s="383">
        <v>178710</v>
      </c>
      <c r="Q130" s="384">
        <v>48230</v>
      </c>
      <c r="R130" s="385">
        <v>85282.8</v>
      </c>
      <c r="S130" s="386">
        <v>45510</v>
      </c>
      <c r="T130" s="386">
        <v>151000</v>
      </c>
      <c r="U130" s="385">
        <f>T130+S130+R130+Q130</f>
        <v>330022.8</v>
      </c>
      <c r="V130" s="260" t="s">
        <v>536</v>
      </c>
      <c r="W130" s="260"/>
      <c r="X130" s="14"/>
      <c r="Y130" s="14"/>
      <c r="Z130" s="14"/>
    </row>
    <row r="131" spans="1:26" ht="22.5" customHeight="1">
      <c r="A131" s="387" t="s">
        <v>762</v>
      </c>
      <c r="B131" s="260">
        <v>7</v>
      </c>
      <c r="C131" s="260"/>
      <c r="D131" s="88"/>
      <c r="E131" s="260">
        <v>7</v>
      </c>
      <c r="F131" s="88"/>
      <c r="G131" s="215"/>
      <c r="H131" s="215">
        <v>0</v>
      </c>
      <c r="I131" s="215"/>
      <c r="J131" s="88"/>
      <c r="K131" s="88" t="s">
        <v>763</v>
      </c>
      <c r="L131" s="113">
        <f>+M131+N131+O131+P131</f>
        <v>14000</v>
      </c>
      <c r="M131" s="95"/>
      <c r="N131" s="110"/>
      <c r="O131" s="110">
        <v>14000</v>
      </c>
      <c r="P131" s="124"/>
      <c r="Q131" s="136"/>
      <c r="R131" s="260"/>
      <c r="S131" s="260"/>
      <c r="T131" s="260"/>
      <c r="U131" s="260"/>
      <c r="V131" s="260" t="s">
        <v>764</v>
      </c>
      <c r="W131" s="156" t="s">
        <v>765</v>
      </c>
      <c r="X131" s="14"/>
      <c r="Y131" s="14"/>
      <c r="Z131" s="14"/>
    </row>
    <row r="132" spans="1:26" ht="24.75" customHeight="1">
      <c r="A132" s="382" t="s">
        <v>766</v>
      </c>
      <c r="B132" s="260">
        <v>420</v>
      </c>
      <c r="C132" s="260"/>
      <c r="D132" s="260"/>
      <c r="E132" s="260"/>
      <c r="F132" s="190">
        <v>420</v>
      </c>
      <c r="G132" s="88"/>
      <c r="H132" s="88">
        <v>0</v>
      </c>
      <c r="I132" s="88"/>
      <c r="J132" s="88"/>
      <c r="K132" s="88" t="s">
        <v>763</v>
      </c>
      <c r="L132" s="208">
        <f t="shared" ref="L132:L133" si="36">M132+N132+O132+P132</f>
        <v>840000</v>
      </c>
      <c r="M132" s="95"/>
      <c r="N132" s="110"/>
      <c r="O132" s="110">
        <v>840000</v>
      </c>
      <c r="P132" s="124"/>
      <c r="Q132" s="136"/>
      <c r="R132" s="260"/>
      <c r="S132" s="260"/>
      <c r="T132" s="260"/>
      <c r="U132" s="260"/>
      <c r="V132" s="260" t="s">
        <v>536</v>
      </c>
      <c r="W132" s="260"/>
      <c r="X132" s="14"/>
      <c r="Y132" s="14"/>
      <c r="Z132" s="14"/>
    </row>
    <row r="133" spans="1:26" ht="34.5" customHeight="1">
      <c r="A133" s="388" t="s">
        <v>767</v>
      </c>
      <c r="B133" s="141"/>
      <c r="C133" s="141"/>
      <c r="D133" s="141"/>
      <c r="E133" s="141"/>
      <c r="F133" s="143"/>
      <c r="G133" s="88"/>
      <c r="H133" s="88"/>
      <c r="I133" s="88"/>
      <c r="J133" s="190">
        <v>84</v>
      </c>
      <c r="K133" s="88">
        <f>J133+I133+H133+G133</f>
        <v>84</v>
      </c>
      <c r="L133" s="113">
        <f t="shared" si="36"/>
        <v>4275480</v>
      </c>
      <c r="M133" s="110">
        <v>1068870</v>
      </c>
      <c r="N133" s="110">
        <v>1068870</v>
      </c>
      <c r="O133" s="110">
        <v>1068870</v>
      </c>
      <c r="P133" s="110">
        <v>1068870</v>
      </c>
      <c r="Q133" s="384">
        <v>476872.24</v>
      </c>
      <c r="R133" s="385">
        <v>471567</v>
      </c>
      <c r="S133" s="260"/>
      <c r="T133" s="386">
        <v>1531943.72</v>
      </c>
      <c r="U133" s="385">
        <f>T133+S133+R133+Q133</f>
        <v>2480382.96</v>
      </c>
      <c r="V133" s="260" t="s">
        <v>536</v>
      </c>
      <c r="W133" s="260"/>
      <c r="X133" s="14"/>
      <c r="Y133" s="14"/>
      <c r="Z133" s="14"/>
    </row>
    <row r="134" spans="1:26" ht="24.75" customHeight="1">
      <c r="A134" s="389" t="s">
        <v>769</v>
      </c>
      <c r="B134" s="141"/>
      <c r="C134" s="141"/>
      <c r="D134" s="141"/>
      <c r="E134" s="141"/>
      <c r="F134" s="143"/>
      <c r="G134" s="88"/>
      <c r="H134" s="88"/>
      <c r="I134" s="88"/>
      <c r="J134" s="88"/>
      <c r="K134" s="88"/>
      <c r="L134" s="88"/>
      <c r="M134" s="124"/>
      <c r="N134" s="124"/>
      <c r="O134" s="124"/>
      <c r="P134" s="124"/>
      <c r="Q134" s="136"/>
      <c r="R134" s="260"/>
      <c r="S134" s="260"/>
      <c r="T134" s="260"/>
      <c r="U134" s="260"/>
      <c r="V134" s="260"/>
      <c r="W134" s="260"/>
      <c r="X134" s="14"/>
      <c r="Y134" s="14"/>
      <c r="Z134" s="14"/>
    </row>
    <row r="135" spans="1:26" ht="24.75" customHeight="1">
      <c r="A135" s="388" t="s">
        <v>770</v>
      </c>
      <c r="B135" s="141"/>
      <c r="C135" s="141"/>
      <c r="D135" s="141"/>
      <c r="E135" s="141"/>
      <c r="F135" s="143"/>
      <c r="G135" s="88"/>
      <c r="H135" s="88"/>
      <c r="I135" s="88"/>
      <c r="J135" s="88"/>
      <c r="K135" s="88"/>
      <c r="L135" s="88"/>
      <c r="M135" s="95"/>
      <c r="N135" s="124"/>
      <c r="O135" s="124"/>
      <c r="P135" s="124"/>
      <c r="Q135" s="136"/>
      <c r="R135" s="260"/>
      <c r="S135" s="260"/>
      <c r="T135" s="260"/>
      <c r="U135" s="260"/>
      <c r="V135" s="260"/>
      <c r="W135" s="260"/>
      <c r="X135" s="14"/>
      <c r="Y135" s="14"/>
      <c r="Z135" s="14"/>
    </row>
    <row r="136" spans="1:26" ht="24.75" customHeight="1">
      <c r="A136" s="390" t="s">
        <v>771</v>
      </c>
      <c r="B136" s="143">
        <f>C136+D136+E136+F136</f>
        <v>8</v>
      </c>
      <c r="C136" s="141">
        <v>2</v>
      </c>
      <c r="D136" s="141">
        <v>2</v>
      </c>
      <c r="E136" s="141">
        <v>2</v>
      </c>
      <c r="F136" s="143">
        <v>2</v>
      </c>
      <c r="G136" s="88">
        <v>2</v>
      </c>
      <c r="H136" s="88">
        <v>2</v>
      </c>
      <c r="I136" s="190">
        <v>2</v>
      </c>
      <c r="J136" s="190">
        <v>2</v>
      </c>
      <c r="K136" s="292">
        <f t="shared" ref="K136:K137" si="37">J136+I136+H136+G136</f>
        <v>8</v>
      </c>
      <c r="L136" s="208">
        <f t="shared" ref="L136:L140" si="38">M136+N136+O136+P136</f>
        <v>6445745</v>
      </c>
      <c r="M136" s="391">
        <v>1489398</v>
      </c>
      <c r="N136" s="391">
        <v>1489398</v>
      </c>
      <c r="O136" s="391">
        <v>2032295</v>
      </c>
      <c r="P136" s="391">
        <v>1434654</v>
      </c>
      <c r="Q136" s="384">
        <v>777782.91</v>
      </c>
      <c r="R136" s="385">
        <v>1012848.81</v>
      </c>
      <c r="S136" s="386">
        <v>2315695.5</v>
      </c>
      <c r="T136" s="386">
        <v>1531943.72</v>
      </c>
      <c r="U136" s="385">
        <f>T136+S136+R136+Q136</f>
        <v>5638270.9399999995</v>
      </c>
      <c r="V136" s="260" t="s">
        <v>536</v>
      </c>
      <c r="W136" s="260"/>
      <c r="X136" s="14"/>
      <c r="Y136" s="14"/>
      <c r="Z136" s="14"/>
    </row>
    <row r="137" spans="1:26" ht="24.75" customHeight="1">
      <c r="A137" s="388" t="s">
        <v>772</v>
      </c>
      <c r="B137" s="141" t="s">
        <v>773</v>
      </c>
      <c r="C137" s="141" t="s">
        <v>774</v>
      </c>
      <c r="D137" s="141"/>
      <c r="E137" s="141"/>
      <c r="F137" s="143"/>
      <c r="G137" s="190">
        <v>317</v>
      </c>
      <c r="H137" s="88"/>
      <c r="I137" s="88"/>
      <c r="J137" s="88"/>
      <c r="K137" s="292">
        <f t="shared" si="37"/>
        <v>317</v>
      </c>
      <c r="L137" s="208">
        <f t="shared" si="38"/>
        <v>440000</v>
      </c>
      <c r="M137" s="95">
        <v>440000</v>
      </c>
      <c r="N137" s="124"/>
      <c r="O137" s="124"/>
      <c r="P137" s="124"/>
      <c r="Q137" s="136"/>
      <c r="R137" s="260"/>
      <c r="S137" s="260"/>
      <c r="T137" s="260"/>
      <c r="U137" s="260"/>
      <c r="V137" s="260" t="s">
        <v>536</v>
      </c>
      <c r="W137" s="260"/>
      <c r="X137" s="14"/>
      <c r="Y137" s="14"/>
      <c r="Z137" s="14"/>
    </row>
    <row r="138" spans="1:26" ht="40.5" customHeight="1">
      <c r="A138" s="388" t="s">
        <v>775</v>
      </c>
      <c r="B138" s="141" t="s">
        <v>776</v>
      </c>
      <c r="C138" s="141" t="s">
        <v>777</v>
      </c>
      <c r="D138" s="141"/>
      <c r="E138" s="141"/>
      <c r="F138" s="143"/>
      <c r="G138" s="88"/>
      <c r="H138" s="190" t="s">
        <v>778</v>
      </c>
      <c r="I138" s="88"/>
      <c r="J138" s="88"/>
      <c r="K138" s="88" t="s">
        <v>778</v>
      </c>
      <c r="L138" s="208">
        <f t="shared" si="38"/>
        <v>334400</v>
      </c>
      <c r="M138" s="285">
        <v>334400</v>
      </c>
      <c r="N138" s="84"/>
      <c r="O138" s="84"/>
      <c r="P138" s="84"/>
      <c r="Q138" s="136"/>
      <c r="R138" s="260"/>
      <c r="S138" s="260"/>
      <c r="T138" s="260"/>
      <c r="U138" s="260"/>
      <c r="V138" s="260" t="s">
        <v>536</v>
      </c>
      <c r="W138" s="260"/>
      <c r="X138" s="14"/>
      <c r="Y138" s="14"/>
      <c r="Z138" s="14"/>
    </row>
    <row r="139" spans="1:26" ht="39" customHeight="1">
      <c r="A139" s="388" t="s">
        <v>779</v>
      </c>
      <c r="B139" s="392" t="s">
        <v>780</v>
      </c>
      <c r="C139" s="392" t="s">
        <v>781</v>
      </c>
      <c r="D139" s="141"/>
      <c r="E139" s="141"/>
      <c r="F139" s="141"/>
      <c r="G139" s="88" t="s">
        <v>782</v>
      </c>
      <c r="H139" s="88"/>
      <c r="I139" s="88"/>
      <c r="J139" s="88"/>
      <c r="K139" s="88" t="s">
        <v>783</v>
      </c>
      <c r="L139" s="208">
        <f t="shared" si="38"/>
        <v>370800</v>
      </c>
      <c r="M139" s="285"/>
      <c r="N139" s="271">
        <v>370800</v>
      </c>
      <c r="O139" s="84"/>
      <c r="P139" s="84"/>
      <c r="Q139" s="384"/>
      <c r="R139" s="385"/>
      <c r="S139" s="260"/>
      <c r="T139" s="260"/>
      <c r="U139" s="385">
        <f t="shared" ref="U139:U140" si="39">T139+S139+R139+Q139</f>
        <v>0</v>
      </c>
      <c r="V139" s="260" t="s">
        <v>536</v>
      </c>
      <c r="W139" s="260"/>
      <c r="X139" s="14"/>
      <c r="Y139" s="14"/>
      <c r="Z139" s="14"/>
    </row>
    <row r="140" spans="1:26" ht="39" customHeight="1">
      <c r="A140" s="388" t="s">
        <v>785</v>
      </c>
      <c r="B140" s="141" t="s">
        <v>786</v>
      </c>
      <c r="C140" s="141" t="s">
        <v>786</v>
      </c>
      <c r="D140" s="141"/>
      <c r="E140" s="141"/>
      <c r="F140" s="143"/>
      <c r="G140" s="88" t="s">
        <v>787</v>
      </c>
      <c r="H140" s="88"/>
      <c r="I140" s="88"/>
      <c r="J140" s="88"/>
      <c r="K140" s="88" t="s">
        <v>788</v>
      </c>
      <c r="L140" s="208">
        <f t="shared" si="38"/>
        <v>472800</v>
      </c>
      <c r="M140" s="285">
        <v>472800</v>
      </c>
      <c r="N140" s="84"/>
      <c r="O140" s="84"/>
      <c r="P140" s="84"/>
      <c r="Q140" s="384">
        <v>255330</v>
      </c>
      <c r="R140" s="385">
        <v>131481</v>
      </c>
      <c r="S140" s="260"/>
      <c r="T140" s="260"/>
      <c r="U140" s="385">
        <f t="shared" si="39"/>
        <v>386811</v>
      </c>
      <c r="V140" s="260" t="s">
        <v>536</v>
      </c>
      <c r="W140" s="260"/>
      <c r="X140" s="14"/>
      <c r="Y140" s="14"/>
      <c r="Z140" s="14"/>
    </row>
    <row r="141" spans="1:26" ht="30" customHeight="1">
      <c r="A141" s="390" t="s">
        <v>789</v>
      </c>
      <c r="B141" s="141"/>
      <c r="C141" s="141"/>
      <c r="D141" s="141"/>
      <c r="E141" s="141"/>
      <c r="F141" s="143"/>
      <c r="G141" s="393"/>
      <c r="H141" s="88"/>
      <c r="I141" s="381"/>
      <c r="J141" s="88"/>
      <c r="K141" s="88"/>
      <c r="L141" s="208"/>
      <c r="M141" s="285"/>
      <c r="N141" s="271"/>
      <c r="O141" s="84"/>
      <c r="P141" s="84"/>
      <c r="Q141" s="136"/>
      <c r="R141" s="260"/>
      <c r="S141" s="260"/>
      <c r="T141" s="260"/>
      <c r="U141" s="260"/>
      <c r="V141" s="260"/>
      <c r="W141" s="156"/>
      <c r="X141" s="14"/>
      <c r="Y141" s="14"/>
      <c r="Z141" s="14"/>
    </row>
    <row r="142" spans="1:26" ht="30" customHeight="1">
      <c r="A142" s="390" t="s">
        <v>790</v>
      </c>
      <c r="B142" s="141" t="s">
        <v>791</v>
      </c>
      <c r="C142" s="141"/>
      <c r="D142" s="141"/>
      <c r="E142" s="188" t="s">
        <v>791</v>
      </c>
      <c r="F142" s="143"/>
      <c r="G142" s="393"/>
      <c r="H142" s="88"/>
      <c r="I142" s="206"/>
      <c r="J142" s="190">
        <v>20</v>
      </c>
      <c r="K142" s="292">
        <f t="shared" ref="K142:K144" si="40">J142+I142+H142+G142</f>
        <v>20</v>
      </c>
      <c r="L142" s="208">
        <f>M142+N142+O142+P142</f>
        <v>80000</v>
      </c>
      <c r="M142" s="285"/>
      <c r="N142" s="271">
        <v>80000</v>
      </c>
      <c r="O142" s="84"/>
      <c r="P142" s="84"/>
      <c r="Q142" s="136"/>
      <c r="R142" s="260"/>
      <c r="S142" s="260"/>
      <c r="T142" s="260"/>
      <c r="U142" s="260"/>
      <c r="V142" s="260" t="s">
        <v>536</v>
      </c>
      <c r="W142" s="156" t="s">
        <v>792</v>
      </c>
      <c r="X142" s="14"/>
      <c r="Y142" s="14"/>
      <c r="Z142" s="14"/>
    </row>
    <row r="143" spans="1:26" ht="26.25" customHeight="1">
      <c r="A143" s="390" t="s">
        <v>793</v>
      </c>
      <c r="B143" s="141" t="s">
        <v>794</v>
      </c>
      <c r="C143" s="141"/>
      <c r="D143" s="141"/>
      <c r="E143" s="188" t="s">
        <v>794</v>
      </c>
      <c r="F143" s="143"/>
      <c r="G143" s="393"/>
      <c r="H143" s="88"/>
      <c r="I143" s="206"/>
      <c r="J143" s="190">
        <v>26</v>
      </c>
      <c r="K143" s="292">
        <f t="shared" si="40"/>
        <v>26</v>
      </c>
      <c r="L143" s="88"/>
      <c r="M143" s="285"/>
      <c r="N143" s="84"/>
      <c r="O143" s="84"/>
      <c r="P143" s="84"/>
      <c r="Q143" s="260"/>
      <c r="R143" s="260"/>
      <c r="S143" s="260"/>
      <c r="T143" s="260"/>
      <c r="U143" s="260"/>
      <c r="V143" s="260"/>
      <c r="W143" s="260"/>
      <c r="X143" s="14"/>
      <c r="Y143" s="14"/>
      <c r="Z143" s="14"/>
    </row>
    <row r="144" spans="1:26" ht="24" customHeight="1">
      <c r="A144" s="390" t="s">
        <v>795</v>
      </c>
      <c r="B144" s="141" t="s">
        <v>796</v>
      </c>
      <c r="C144" s="141"/>
      <c r="D144" s="141"/>
      <c r="E144" s="188" t="s">
        <v>797</v>
      </c>
      <c r="F144" s="143"/>
      <c r="G144" s="393"/>
      <c r="H144" s="88"/>
      <c r="I144" s="381"/>
      <c r="J144" s="190">
        <v>277</v>
      </c>
      <c r="K144" s="292">
        <f t="shared" si="40"/>
        <v>277</v>
      </c>
      <c r="L144" s="88"/>
      <c r="M144" s="285"/>
      <c r="N144" s="84"/>
      <c r="O144" s="84"/>
      <c r="P144" s="84"/>
      <c r="Q144" s="260"/>
      <c r="R144" s="260"/>
      <c r="S144" s="260"/>
      <c r="T144" s="260"/>
      <c r="U144" s="260"/>
      <c r="V144" s="260"/>
      <c r="W144" s="260"/>
      <c r="X144" s="14"/>
      <c r="Y144" s="14"/>
      <c r="Z144" s="14"/>
    </row>
    <row r="145" spans="1:26" ht="15.75" customHeight="1">
      <c r="A145" s="390" t="s">
        <v>798</v>
      </c>
      <c r="B145" s="141"/>
      <c r="C145" s="141"/>
      <c r="D145" s="188"/>
      <c r="E145" s="188" t="s">
        <v>629</v>
      </c>
      <c r="F145" s="143"/>
      <c r="G145" s="88"/>
      <c r="H145" s="88"/>
      <c r="I145" s="88"/>
      <c r="J145" s="88"/>
      <c r="K145" s="88"/>
      <c r="L145" s="88"/>
      <c r="M145" s="285"/>
      <c r="N145" s="84"/>
      <c r="O145" s="84"/>
      <c r="P145" s="84"/>
      <c r="Q145" s="260"/>
      <c r="R145" s="260"/>
      <c r="S145" s="260"/>
      <c r="T145" s="260"/>
      <c r="U145" s="260"/>
      <c r="V145" s="260"/>
      <c r="W145" s="260"/>
      <c r="X145" s="14"/>
      <c r="Y145" s="14"/>
      <c r="Z145" s="14"/>
    </row>
    <row r="146" spans="1:26" ht="24.75" customHeight="1">
      <c r="A146" s="197" t="s">
        <v>799</v>
      </c>
      <c r="B146" s="260"/>
      <c r="C146" s="260"/>
      <c r="D146" s="260"/>
      <c r="E146" s="260"/>
      <c r="F146" s="190">
        <v>84</v>
      </c>
      <c r="G146" s="88"/>
      <c r="H146" s="88"/>
      <c r="I146" s="88"/>
      <c r="J146" s="190">
        <v>84</v>
      </c>
      <c r="K146" s="292">
        <f t="shared" ref="K146:K148" si="41">J146+I146+H146+G146</f>
        <v>84</v>
      </c>
      <c r="L146" s="208"/>
      <c r="M146" s="285"/>
      <c r="N146" s="285"/>
      <c r="O146" s="285"/>
      <c r="P146" s="285"/>
      <c r="Q146" s="285"/>
      <c r="R146" s="285"/>
      <c r="S146" s="285"/>
      <c r="T146" s="285"/>
      <c r="U146" s="285"/>
      <c r="V146" s="285"/>
      <c r="W146" s="156"/>
      <c r="X146" s="14"/>
      <c r="Y146" s="14"/>
      <c r="Z146" s="14"/>
    </row>
    <row r="147" spans="1:26" ht="24.75" customHeight="1">
      <c r="A147" s="197"/>
      <c r="B147" s="260"/>
      <c r="C147" s="260"/>
      <c r="D147" s="260"/>
      <c r="E147" s="260"/>
      <c r="F147" s="190">
        <v>84</v>
      </c>
      <c r="G147" s="88"/>
      <c r="H147" s="88"/>
      <c r="I147" s="88"/>
      <c r="J147" s="190">
        <v>84</v>
      </c>
      <c r="K147" s="292">
        <f t="shared" si="41"/>
        <v>84</v>
      </c>
      <c r="L147" s="208">
        <f>P147</f>
        <v>864200</v>
      </c>
      <c r="M147" s="285"/>
      <c r="N147" s="285"/>
      <c r="O147" s="285"/>
      <c r="P147" s="394">
        <v>864200</v>
      </c>
      <c r="Q147" s="285"/>
      <c r="R147" s="285"/>
      <c r="S147" s="285"/>
      <c r="T147" s="285"/>
      <c r="U147" s="285"/>
      <c r="V147" s="285"/>
      <c r="W147" s="156"/>
      <c r="X147" s="14"/>
      <c r="Y147" s="14"/>
      <c r="Z147" s="14"/>
    </row>
    <row r="148" spans="1:26" ht="24.75" customHeight="1">
      <c r="A148" s="197" t="s">
        <v>800</v>
      </c>
      <c r="B148" s="260">
        <f>E148+F148+G148+H148</f>
        <v>5</v>
      </c>
      <c r="C148" s="260"/>
      <c r="D148" s="260"/>
      <c r="E148" s="380">
        <v>5</v>
      </c>
      <c r="F148" s="88"/>
      <c r="G148" s="88"/>
      <c r="H148" s="88"/>
      <c r="I148" s="190"/>
      <c r="J148" s="190">
        <v>5</v>
      </c>
      <c r="K148" s="292">
        <f t="shared" si="41"/>
        <v>5</v>
      </c>
      <c r="L148" s="208"/>
      <c r="M148" s="285"/>
      <c r="N148" s="285"/>
      <c r="O148" s="285"/>
      <c r="P148" s="285"/>
      <c r="Q148" s="285"/>
      <c r="R148" s="285"/>
      <c r="S148" s="285"/>
      <c r="T148" s="285"/>
      <c r="U148" s="285"/>
      <c r="V148" s="285"/>
      <c r="W148" s="156"/>
      <c r="X148" s="14"/>
      <c r="Y148" s="14"/>
      <c r="Z148" s="14"/>
    </row>
    <row r="149" spans="1:26" ht="24.75" customHeight="1">
      <c r="A149" s="197" t="s">
        <v>801</v>
      </c>
      <c r="B149" s="260"/>
      <c r="C149" s="260"/>
      <c r="D149" s="260"/>
      <c r="E149" s="380" t="s">
        <v>629</v>
      </c>
      <c r="F149" s="88"/>
      <c r="G149" s="88"/>
      <c r="H149" s="88"/>
      <c r="I149" s="88"/>
      <c r="J149" s="190">
        <v>1</v>
      </c>
      <c r="K149" s="292">
        <v>1</v>
      </c>
      <c r="L149" s="208"/>
      <c r="M149" s="285"/>
      <c r="N149" s="285"/>
      <c r="O149" s="285"/>
      <c r="P149" s="285"/>
      <c r="Q149" s="285"/>
      <c r="R149" s="285"/>
      <c r="S149" s="285"/>
      <c r="T149" s="285"/>
      <c r="U149" s="285"/>
      <c r="V149" s="285"/>
      <c r="W149" s="156"/>
      <c r="X149" s="14"/>
      <c r="Y149" s="14"/>
      <c r="Z149" s="14"/>
    </row>
    <row r="150" spans="1:26" ht="24.75" customHeight="1">
      <c r="A150" s="140"/>
      <c r="B150" s="260"/>
      <c r="C150" s="260"/>
      <c r="D150" s="260"/>
      <c r="E150" s="260"/>
      <c r="F150" s="88"/>
      <c r="G150" s="88"/>
      <c r="H150" s="88"/>
      <c r="I150" s="88"/>
      <c r="J150" s="88"/>
      <c r="K150" s="88"/>
      <c r="L150" s="208"/>
      <c r="M150" s="285"/>
      <c r="N150" s="285"/>
      <c r="O150" s="285"/>
      <c r="P150" s="285"/>
      <c r="Q150" s="285"/>
      <c r="R150" s="285"/>
      <c r="S150" s="285"/>
      <c r="T150" s="285"/>
      <c r="U150" s="285"/>
      <c r="V150" s="285"/>
      <c r="W150" s="156"/>
      <c r="X150" s="14"/>
      <c r="Y150" s="14"/>
      <c r="Z150" s="14"/>
    </row>
    <row r="151" spans="1:26" ht="24.75" customHeight="1">
      <c r="A151" s="140" t="s">
        <v>802</v>
      </c>
      <c r="B151" s="260"/>
      <c r="C151" s="260"/>
      <c r="D151" s="260"/>
      <c r="E151" s="260"/>
      <c r="F151" s="88"/>
      <c r="G151" s="88"/>
      <c r="H151" s="88"/>
      <c r="I151" s="88"/>
      <c r="J151" s="88"/>
      <c r="K151" s="88"/>
      <c r="L151" s="208">
        <f>M151+N151+O151+P151</f>
        <v>4558</v>
      </c>
      <c r="M151" s="285"/>
      <c r="N151" s="285">
        <v>1675</v>
      </c>
      <c r="O151" s="394">
        <v>2883</v>
      </c>
      <c r="P151" s="394"/>
      <c r="Q151" s="285"/>
      <c r="R151" s="285">
        <v>1675</v>
      </c>
      <c r="S151" s="394">
        <v>2883</v>
      </c>
      <c r="T151" s="285"/>
      <c r="U151" s="285">
        <f>R151+S151</f>
        <v>4558</v>
      </c>
      <c r="V151" s="285">
        <v>0</v>
      </c>
      <c r="W151" s="156"/>
      <c r="X151" s="14"/>
      <c r="Y151" s="14"/>
      <c r="Z151" s="14"/>
    </row>
    <row r="152" spans="1:26" ht="30.75" customHeight="1">
      <c r="A152" s="395" t="s">
        <v>803</v>
      </c>
      <c r="B152" s="88">
        <v>4</v>
      </c>
      <c r="C152" s="88">
        <v>1</v>
      </c>
      <c r="D152" s="88">
        <v>1</v>
      </c>
      <c r="E152" s="88">
        <v>1</v>
      </c>
      <c r="F152" s="88">
        <v>1</v>
      </c>
      <c r="G152" s="190">
        <v>7</v>
      </c>
      <c r="H152" s="206">
        <v>8</v>
      </c>
      <c r="I152" s="206">
        <v>2</v>
      </c>
      <c r="J152" s="190">
        <v>1</v>
      </c>
      <c r="K152" s="292">
        <f>J152+I152+H152+G152</f>
        <v>18</v>
      </c>
      <c r="L152" s="88"/>
      <c r="M152" s="271"/>
      <c r="N152" s="271"/>
      <c r="O152" s="271"/>
      <c r="P152" s="271"/>
      <c r="Q152" s="260"/>
      <c r="R152" s="260"/>
      <c r="S152" s="260"/>
      <c r="T152" s="284"/>
      <c r="U152" s="260"/>
      <c r="V152" s="260"/>
      <c r="W152" s="371"/>
      <c r="X152" s="14"/>
      <c r="Y152" s="14"/>
      <c r="Z152" s="14"/>
    </row>
    <row r="153" spans="1:26" ht="24.75" customHeight="1">
      <c r="A153" s="395" t="s">
        <v>805</v>
      </c>
      <c r="B153" s="88"/>
      <c r="C153" s="88"/>
      <c r="D153" s="88"/>
      <c r="E153" s="88"/>
      <c r="F153" s="88"/>
      <c r="G153" s="88"/>
      <c r="H153" s="88"/>
      <c r="I153" s="88"/>
      <c r="J153" s="88"/>
      <c r="K153" s="88"/>
      <c r="L153" s="88"/>
      <c r="M153" s="271"/>
      <c r="N153" s="271"/>
      <c r="O153" s="271"/>
      <c r="P153" s="271"/>
      <c r="Q153" s="260"/>
      <c r="R153" s="260"/>
      <c r="S153" s="260"/>
      <c r="T153" s="260"/>
      <c r="U153" s="260"/>
      <c r="V153" s="260"/>
      <c r="W153" s="260"/>
      <c r="X153" s="14"/>
      <c r="Y153" s="14"/>
      <c r="Z153" s="14"/>
    </row>
    <row r="154" spans="1:26" ht="11.25" customHeight="1">
      <c r="A154" s="395"/>
      <c r="B154" s="259"/>
      <c r="C154" s="259"/>
      <c r="D154" s="260"/>
      <c r="E154" s="260"/>
      <c r="F154" s="88"/>
      <c r="G154" s="88"/>
      <c r="H154" s="88"/>
      <c r="I154" s="88"/>
      <c r="J154" s="88"/>
      <c r="K154" s="88"/>
      <c r="L154" s="88"/>
      <c r="M154" s="84"/>
      <c r="N154" s="84"/>
      <c r="O154" s="84"/>
      <c r="P154" s="84"/>
      <c r="Q154" s="260"/>
      <c r="R154" s="260"/>
      <c r="S154" s="260"/>
      <c r="T154" s="260"/>
      <c r="U154" s="260"/>
      <c r="V154" s="260"/>
      <c r="W154" s="260"/>
      <c r="X154" s="14"/>
      <c r="Y154" s="14"/>
      <c r="Z154" s="14"/>
    </row>
    <row r="155" spans="1:26" ht="24.75" customHeight="1">
      <c r="A155" s="396" t="s">
        <v>807</v>
      </c>
      <c r="B155" s="260"/>
      <c r="C155" s="260"/>
      <c r="D155" s="260"/>
      <c r="E155" s="260"/>
      <c r="F155" s="88"/>
      <c r="G155" s="208"/>
      <c r="H155" s="88"/>
      <c r="I155" s="88"/>
      <c r="J155" s="88"/>
      <c r="K155" s="88"/>
      <c r="L155" s="88"/>
      <c r="M155" s="208"/>
      <c r="N155" s="285"/>
      <c r="O155" s="285"/>
      <c r="P155" s="285"/>
      <c r="Q155" s="285"/>
      <c r="R155" s="285"/>
      <c r="S155" s="285"/>
      <c r="T155" s="285"/>
      <c r="U155" s="260" t="s">
        <v>536</v>
      </c>
      <c r="V155" s="260"/>
      <c r="W155" s="260"/>
      <c r="X155" s="14"/>
      <c r="Y155" s="14"/>
      <c r="Z155" s="14"/>
    </row>
    <row r="156" spans="1:26" ht="18" customHeight="1">
      <c r="A156" s="397" t="s">
        <v>809</v>
      </c>
      <c r="B156" s="260"/>
      <c r="C156" s="260"/>
      <c r="D156" s="260"/>
      <c r="E156" s="260"/>
      <c r="F156" s="88"/>
      <c r="G156" s="88"/>
      <c r="H156" s="88"/>
      <c r="I156" s="88"/>
      <c r="J156" s="88"/>
      <c r="K156" s="88"/>
      <c r="L156" s="88"/>
      <c r="M156" s="84"/>
      <c r="N156" s="84"/>
      <c r="O156" s="84"/>
      <c r="P156" s="84"/>
      <c r="Q156" s="260"/>
      <c r="R156" s="260"/>
      <c r="S156" s="260"/>
      <c r="T156" s="260"/>
      <c r="U156" s="260"/>
      <c r="V156" s="260"/>
      <c r="W156" s="260"/>
      <c r="X156" s="14"/>
      <c r="Y156" s="14"/>
      <c r="Z156" s="14"/>
    </row>
    <row r="157" spans="1:26" ht="24.75" customHeight="1">
      <c r="A157" s="136" t="s">
        <v>810</v>
      </c>
      <c r="B157" s="260"/>
      <c r="C157" s="260"/>
      <c r="D157" s="260"/>
      <c r="E157" s="260"/>
      <c r="F157" s="88"/>
      <c r="G157" s="88"/>
      <c r="H157" s="88"/>
      <c r="I157" s="88"/>
      <c r="J157" s="88"/>
      <c r="K157" s="88"/>
      <c r="L157" s="88"/>
      <c r="M157" s="84"/>
      <c r="N157" s="84"/>
      <c r="O157" s="84"/>
      <c r="P157" s="84"/>
      <c r="Q157" s="260"/>
      <c r="R157" s="260"/>
      <c r="S157" s="260"/>
      <c r="T157" s="260"/>
      <c r="U157" s="260"/>
      <c r="V157" s="260"/>
      <c r="W157" s="260"/>
      <c r="X157" s="14"/>
      <c r="Y157" s="14"/>
      <c r="Z157" s="14"/>
    </row>
    <row r="158" spans="1:26" ht="24.75" customHeight="1">
      <c r="A158" s="156" t="s">
        <v>811</v>
      </c>
      <c r="B158" s="374">
        <f>E158+F158+G158+H158</f>
        <v>0.99540000000000006</v>
      </c>
      <c r="C158" s="374"/>
      <c r="D158" s="374">
        <v>0.95540000000000003</v>
      </c>
      <c r="E158" s="375">
        <v>0.04</v>
      </c>
      <c r="F158" s="186"/>
      <c r="G158" s="196">
        <v>0.95540000000000003</v>
      </c>
      <c r="H158" s="88"/>
      <c r="I158" s="200">
        <v>2.6700000000000002E-2</v>
      </c>
      <c r="J158" s="356">
        <v>1.7899999999999999E-2</v>
      </c>
      <c r="K158" s="356">
        <f>J158+I158+H158+G158</f>
        <v>1</v>
      </c>
      <c r="L158" s="88"/>
      <c r="M158" s="84"/>
      <c r="N158" s="84"/>
      <c r="O158" s="84"/>
      <c r="P158" s="84"/>
      <c r="Q158" s="260"/>
      <c r="R158" s="260"/>
      <c r="S158" s="260"/>
      <c r="T158" s="260"/>
      <c r="U158" s="260"/>
      <c r="V158" s="260"/>
      <c r="W158" s="260"/>
      <c r="X158" s="14"/>
      <c r="Y158" s="14"/>
      <c r="Z158" s="14"/>
    </row>
    <row r="159" spans="1:26" ht="26.25" customHeight="1">
      <c r="A159" s="260" t="s">
        <v>812</v>
      </c>
      <c r="B159" s="260"/>
      <c r="C159" s="260"/>
      <c r="D159" s="260"/>
      <c r="E159" s="260"/>
      <c r="F159" s="88"/>
      <c r="G159" s="88"/>
      <c r="H159" s="88"/>
      <c r="I159" s="88"/>
      <c r="J159" s="88"/>
      <c r="K159" s="196"/>
      <c r="L159" s="88"/>
      <c r="M159" s="84"/>
      <c r="N159" s="84"/>
      <c r="O159" s="84"/>
      <c r="P159" s="84"/>
      <c r="Q159" s="260"/>
      <c r="R159" s="260"/>
      <c r="S159" s="260"/>
      <c r="T159" s="260"/>
      <c r="U159" s="260"/>
      <c r="V159" s="260"/>
      <c r="W159" s="260"/>
      <c r="X159" s="14"/>
      <c r="Y159" s="14"/>
      <c r="Z159" s="14"/>
    </row>
    <row r="160" spans="1:26" ht="24.75" customHeight="1">
      <c r="A160" s="400" t="s">
        <v>813</v>
      </c>
      <c r="B160" s="88">
        <f>C160+D160+E160+F160</f>
        <v>5</v>
      </c>
      <c r="C160" s="88">
        <v>1</v>
      </c>
      <c r="D160" s="88">
        <v>1</v>
      </c>
      <c r="E160" s="380">
        <v>3</v>
      </c>
      <c r="F160" s="190"/>
      <c r="G160" s="88">
        <v>1</v>
      </c>
      <c r="H160" s="88">
        <v>1</v>
      </c>
      <c r="I160" s="190">
        <v>2</v>
      </c>
      <c r="J160" s="190">
        <v>1</v>
      </c>
      <c r="K160" s="292">
        <f t="shared" ref="K160:K161" si="42">J160+I160+H160+G160</f>
        <v>5</v>
      </c>
      <c r="L160" s="88"/>
      <c r="M160" s="271"/>
      <c r="N160" s="271"/>
      <c r="O160" s="84"/>
      <c r="P160" s="84"/>
      <c r="Q160" s="260"/>
      <c r="R160" s="260"/>
      <c r="S160" s="260"/>
      <c r="T160" s="260"/>
      <c r="U160" s="260" t="s">
        <v>536</v>
      </c>
      <c r="V160" s="260"/>
      <c r="W160" s="260"/>
      <c r="X160" s="14"/>
      <c r="Y160" s="14"/>
      <c r="Z160" s="14"/>
    </row>
    <row r="161" spans="1:26" ht="24.75" customHeight="1">
      <c r="A161" s="400" t="s">
        <v>362</v>
      </c>
      <c r="B161" s="190">
        <v>3</v>
      </c>
      <c r="C161" s="88">
        <v>1</v>
      </c>
      <c r="D161" s="88">
        <v>1</v>
      </c>
      <c r="E161" s="380">
        <v>1</v>
      </c>
      <c r="F161" s="190"/>
      <c r="G161" s="88">
        <v>1</v>
      </c>
      <c r="H161" s="88">
        <v>1</v>
      </c>
      <c r="I161" s="190">
        <v>1</v>
      </c>
      <c r="J161" s="88"/>
      <c r="K161" s="292">
        <f t="shared" si="42"/>
        <v>3</v>
      </c>
      <c r="L161" s="88"/>
      <c r="M161" s="84"/>
      <c r="N161" s="262"/>
      <c r="O161" s="84"/>
      <c r="P161" s="84"/>
      <c r="Q161" s="260"/>
      <c r="R161" s="260"/>
      <c r="S161" s="260"/>
      <c r="T161" s="260"/>
      <c r="U161" s="260"/>
      <c r="V161" s="260"/>
      <c r="W161" s="260"/>
      <c r="X161" s="14"/>
      <c r="Y161" s="14"/>
      <c r="Z161" s="14"/>
    </row>
    <row r="162" spans="1:26" ht="24.75" customHeight="1">
      <c r="A162" s="260" t="s">
        <v>814</v>
      </c>
      <c r="B162" s="260"/>
      <c r="C162" s="260"/>
      <c r="D162" s="260"/>
      <c r="E162" s="260"/>
      <c r="F162" s="88"/>
      <c r="G162" s="88"/>
      <c r="H162" s="88"/>
      <c r="I162" s="88"/>
      <c r="J162" s="88"/>
      <c r="K162" s="88"/>
      <c r="L162" s="88"/>
      <c r="M162" s="84"/>
      <c r="N162" s="84"/>
      <c r="O162" s="84"/>
      <c r="P162" s="84"/>
      <c r="Q162" s="260"/>
      <c r="R162" s="260"/>
      <c r="S162" s="260"/>
      <c r="T162" s="260"/>
      <c r="U162" s="260"/>
      <c r="V162" s="260"/>
      <c r="W162" s="260"/>
      <c r="X162" s="14"/>
      <c r="Y162" s="14"/>
      <c r="Z162" s="14"/>
    </row>
    <row r="163" spans="1:26" ht="24.75" customHeight="1">
      <c r="A163" s="259" t="s">
        <v>815</v>
      </c>
      <c r="B163" s="190">
        <v>3</v>
      </c>
      <c r="C163" s="88"/>
      <c r="D163" s="88">
        <v>1</v>
      </c>
      <c r="E163" s="190">
        <v>1</v>
      </c>
      <c r="F163" s="190">
        <v>2</v>
      </c>
      <c r="G163" s="88"/>
      <c r="H163" s="88">
        <v>0</v>
      </c>
      <c r="I163" s="190">
        <v>1</v>
      </c>
      <c r="J163" s="190">
        <v>2</v>
      </c>
      <c r="K163" s="292">
        <f t="shared" ref="K163:K164" si="43">J163+I163+H163+G163</f>
        <v>3</v>
      </c>
      <c r="L163" s="88"/>
      <c r="M163" s="84"/>
      <c r="N163" s="84"/>
      <c r="O163" s="84"/>
      <c r="P163" s="84"/>
      <c r="Q163" s="260"/>
      <c r="R163" s="260"/>
      <c r="S163" s="260"/>
      <c r="T163" s="260"/>
      <c r="U163" s="260"/>
      <c r="V163" s="260"/>
      <c r="W163" s="260"/>
      <c r="X163" s="14"/>
      <c r="Y163" s="14"/>
      <c r="Z163" s="14"/>
    </row>
    <row r="164" spans="1:26" ht="24.75" customHeight="1">
      <c r="A164" s="259" t="s">
        <v>816</v>
      </c>
      <c r="B164" s="190">
        <v>2</v>
      </c>
      <c r="C164" s="88"/>
      <c r="D164" s="88">
        <v>1</v>
      </c>
      <c r="E164" s="190">
        <v>1</v>
      </c>
      <c r="F164" s="190">
        <v>2</v>
      </c>
      <c r="G164" s="88"/>
      <c r="H164" s="88"/>
      <c r="I164" s="190">
        <v>1</v>
      </c>
      <c r="J164" s="190">
        <v>1</v>
      </c>
      <c r="K164" s="292">
        <f t="shared" si="43"/>
        <v>2</v>
      </c>
      <c r="L164" s="88"/>
      <c r="M164" s="84"/>
      <c r="N164" s="84"/>
      <c r="O164" s="84"/>
      <c r="P164" s="84"/>
      <c r="Q164" s="260"/>
      <c r="R164" s="260"/>
      <c r="S164" s="260"/>
      <c r="T164" s="260"/>
      <c r="U164" s="260"/>
      <c r="V164" s="260"/>
      <c r="W164" s="260"/>
      <c r="X164" s="14"/>
      <c r="Y164" s="14"/>
      <c r="Z164" s="14"/>
    </row>
    <row r="165" spans="1:26" ht="24.75" customHeight="1">
      <c r="A165" s="401" t="s">
        <v>817</v>
      </c>
      <c r="B165" s="260"/>
      <c r="C165" s="260"/>
      <c r="D165" s="260"/>
      <c r="E165" s="260"/>
      <c r="F165" s="88"/>
      <c r="G165" s="88"/>
      <c r="H165" s="88"/>
      <c r="I165" s="88"/>
      <c r="J165" s="88"/>
      <c r="K165" s="88"/>
      <c r="L165" s="88"/>
      <c r="M165" s="84"/>
      <c r="N165" s="84"/>
      <c r="O165" s="84"/>
      <c r="P165" s="84"/>
      <c r="Q165" s="260"/>
      <c r="R165" s="260"/>
      <c r="S165" s="260"/>
      <c r="T165" s="260"/>
      <c r="U165" s="260"/>
      <c r="V165" s="260"/>
      <c r="W165" s="260"/>
      <c r="X165" s="14"/>
      <c r="Y165" s="14"/>
      <c r="Z165" s="14"/>
    </row>
    <row r="166" spans="1:26" ht="24.75" customHeight="1">
      <c r="A166" s="136" t="s">
        <v>810</v>
      </c>
      <c r="B166" s="260"/>
      <c r="C166" s="260"/>
      <c r="D166" s="260"/>
      <c r="E166" s="260"/>
      <c r="F166" s="88"/>
      <c r="G166" s="88"/>
      <c r="H166" s="88"/>
      <c r="I166" s="88"/>
      <c r="J166" s="88"/>
      <c r="K166" s="88"/>
      <c r="L166" s="88"/>
      <c r="M166" s="84"/>
      <c r="N166" s="84"/>
      <c r="O166" s="84"/>
      <c r="P166" s="84"/>
      <c r="Q166" s="260"/>
      <c r="R166" s="260"/>
      <c r="S166" s="260"/>
      <c r="T166" s="260"/>
      <c r="U166" s="260"/>
      <c r="V166" s="260"/>
      <c r="W166" s="260"/>
      <c r="X166" s="14"/>
      <c r="Y166" s="14"/>
      <c r="Z166" s="14"/>
    </row>
    <row r="167" spans="1:26" ht="30.75" customHeight="1">
      <c r="A167" s="156" t="s">
        <v>818</v>
      </c>
      <c r="B167" s="374">
        <f>E167+F167+G167+H167</f>
        <v>1.0016</v>
      </c>
      <c r="C167" s="374"/>
      <c r="D167" s="374">
        <v>0.85</v>
      </c>
      <c r="E167" s="374">
        <v>0.1</v>
      </c>
      <c r="F167" s="186">
        <v>0.05</v>
      </c>
      <c r="G167" s="186">
        <v>0.54</v>
      </c>
      <c r="H167" s="196">
        <v>0.31159999999999999</v>
      </c>
      <c r="I167" s="356">
        <v>3.2300000000000002E-2</v>
      </c>
      <c r="J167" s="88"/>
      <c r="K167" s="356">
        <f>J167+I167+H167+G167</f>
        <v>0.88390000000000002</v>
      </c>
      <c r="L167" s="88"/>
      <c r="M167" s="84"/>
      <c r="N167" s="84"/>
      <c r="O167" s="84"/>
      <c r="P167" s="84"/>
      <c r="Q167" s="260"/>
      <c r="R167" s="260"/>
      <c r="S167" s="260"/>
      <c r="T167" s="260"/>
      <c r="U167" s="260"/>
      <c r="V167" s="260"/>
      <c r="W167" s="197" t="s">
        <v>821</v>
      </c>
      <c r="X167" s="14"/>
      <c r="Y167" s="14"/>
      <c r="Z167" s="14"/>
    </row>
    <row r="168" spans="1:26" ht="30" customHeight="1">
      <c r="A168" s="260" t="s">
        <v>812</v>
      </c>
      <c r="B168" s="88"/>
      <c r="C168" s="88"/>
      <c r="D168" s="88"/>
      <c r="E168" s="88"/>
      <c r="F168" s="88"/>
      <c r="G168" s="88"/>
      <c r="H168" s="88"/>
      <c r="I168" s="88"/>
      <c r="J168" s="88"/>
      <c r="K168" s="88"/>
      <c r="L168" s="88"/>
      <c r="M168" s="84"/>
      <c r="N168" s="84"/>
      <c r="O168" s="84"/>
      <c r="P168" s="84"/>
      <c r="Q168" s="260"/>
      <c r="R168" s="260"/>
      <c r="S168" s="260"/>
      <c r="T168" s="260"/>
      <c r="U168" s="260"/>
      <c r="V168" s="260"/>
      <c r="W168" s="260"/>
      <c r="X168" s="14"/>
      <c r="Y168" s="14"/>
      <c r="Z168" s="14"/>
    </row>
    <row r="169" spans="1:26" ht="24.75" customHeight="1">
      <c r="A169" s="265" t="s">
        <v>815</v>
      </c>
      <c r="B169" s="269">
        <f t="shared" ref="B169:B170" si="44">C169+D169+E169+F169</f>
        <v>79</v>
      </c>
      <c r="C169" s="269">
        <v>31</v>
      </c>
      <c r="D169" s="269">
        <v>29</v>
      </c>
      <c r="E169" s="269">
        <v>19</v>
      </c>
      <c r="F169" s="269"/>
      <c r="G169" s="269">
        <v>29</v>
      </c>
      <c r="H169" s="88">
        <v>19</v>
      </c>
      <c r="I169" s="88">
        <v>19</v>
      </c>
      <c r="J169" s="190">
        <v>12</v>
      </c>
      <c r="K169" s="292">
        <f t="shared" ref="K169:K170" si="45">J169+I169+H169+G169</f>
        <v>79</v>
      </c>
      <c r="L169" s="88"/>
      <c r="M169" s="84"/>
      <c r="N169" s="84"/>
      <c r="O169" s="84"/>
      <c r="P169" s="84"/>
      <c r="Q169" s="260"/>
      <c r="R169" s="260"/>
      <c r="S169" s="260"/>
      <c r="T169" s="260"/>
      <c r="U169" s="260"/>
      <c r="V169" s="260"/>
      <c r="W169" s="260"/>
      <c r="X169" s="14"/>
      <c r="Y169" s="14"/>
      <c r="Z169" s="14"/>
    </row>
    <row r="170" spans="1:26" ht="24.75" customHeight="1">
      <c r="A170" s="259" t="s">
        <v>823</v>
      </c>
      <c r="B170" s="88">
        <f t="shared" si="44"/>
        <v>30</v>
      </c>
      <c r="C170" s="88"/>
      <c r="D170" s="88">
        <v>30</v>
      </c>
      <c r="E170" s="88"/>
      <c r="F170" s="88"/>
      <c r="G170" s="88"/>
      <c r="H170" s="88"/>
      <c r="I170" s="88"/>
      <c r="J170" s="88"/>
      <c r="K170" s="292">
        <f t="shared" si="45"/>
        <v>0</v>
      </c>
      <c r="L170" s="88"/>
      <c r="M170" s="84"/>
      <c r="N170" s="84"/>
      <c r="O170" s="84"/>
      <c r="P170" s="84"/>
      <c r="Q170" s="260"/>
      <c r="R170" s="260"/>
      <c r="S170" s="260"/>
      <c r="T170" s="260"/>
      <c r="U170" s="260"/>
      <c r="V170" s="260"/>
      <c r="W170" s="260"/>
      <c r="X170" s="14"/>
      <c r="Y170" s="14"/>
      <c r="Z170" s="14"/>
    </row>
    <row r="171" spans="1:26" ht="24.75" customHeight="1">
      <c r="A171" s="259"/>
      <c r="B171" s="88"/>
      <c r="C171" s="88"/>
      <c r="D171" s="88"/>
      <c r="E171" s="88"/>
      <c r="F171" s="88"/>
      <c r="G171" s="88"/>
      <c r="H171" s="88"/>
      <c r="I171" s="88"/>
      <c r="J171" s="88"/>
      <c r="K171" s="88"/>
      <c r="L171" s="88"/>
      <c r="M171" s="84"/>
      <c r="N171" s="84"/>
      <c r="O171" s="84"/>
      <c r="P171" s="84"/>
      <c r="Q171" s="260"/>
      <c r="R171" s="260"/>
      <c r="S171" s="260"/>
      <c r="T171" s="260"/>
      <c r="U171" s="260"/>
      <c r="V171" s="260"/>
      <c r="W171" s="260"/>
      <c r="X171" s="14"/>
      <c r="Y171" s="14"/>
      <c r="Z171" s="14"/>
    </row>
    <row r="172" spans="1:26" ht="24.75" customHeight="1">
      <c r="A172" s="260" t="s">
        <v>824</v>
      </c>
      <c r="B172" s="88"/>
      <c r="C172" s="88"/>
      <c r="D172" s="88"/>
      <c r="E172" s="88"/>
      <c r="F172" s="88"/>
      <c r="G172" s="88"/>
      <c r="H172" s="88"/>
      <c r="I172" s="88"/>
      <c r="J172" s="88"/>
      <c r="K172" s="88"/>
      <c r="L172" s="88"/>
      <c r="M172" s="84"/>
      <c r="N172" s="84"/>
      <c r="O172" s="84"/>
      <c r="P172" s="84"/>
      <c r="Q172" s="260"/>
      <c r="R172" s="260"/>
      <c r="S172" s="260"/>
      <c r="T172" s="260"/>
      <c r="U172" s="260"/>
      <c r="V172" s="260"/>
      <c r="W172" s="260"/>
      <c r="X172" s="14"/>
      <c r="Y172" s="14"/>
      <c r="Z172" s="14"/>
    </row>
    <row r="173" spans="1:26" ht="24.75" customHeight="1">
      <c r="A173" s="259" t="s">
        <v>815</v>
      </c>
      <c r="B173" s="269">
        <f t="shared" ref="B173:B175" si="46">C173+D173+E173+F173</f>
        <v>31</v>
      </c>
      <c r="C173" s="269"/>
      <c r="D173" s="269">
        <v>31</v>
      </c>
      <c r="E173" s="269"/>
      <c r="F173" s="269"/>
      <c r="G173" s="88">
        <v>5</v>
      </c>
      <c r="H173" s="88">
        <v>5</v>
      </c>
      <c r="I173" s="190">
        <v>10</v>
      </c>
      <c r="J173" s="190">
        <v>21</v>
      </c>
      <c r="K173" s="292">
        <f t="shared" ref="K173:K175" si="47">J173+I173+H173+G173</f>
        <v>41</v>
      </c>
      <c r="L173" s="88"/>
      <c r="M173" s="84"/>
      <c r="N173" s="84"/>
      <c r="O173" s="84"/>
      <c r="P173" s="84"/>
      <c r="Q173" s="260"/>
      <c r="R173" s="260"/>
      <c r="S173" s="260"/>
      <c r="T173" s="260"/>
      <c r="U173" s="260"/>
      <c r="V173" s="260"/>
      <c r="W173" s="260"/>
      <c r="X173" s="14"/>
      <c r="Y173" s="14"/>
      <c r="Z173" s="14"/>
    </row>
    <row r="174" spans="1:26" ht="24.75" customHeight="1">
      <c r="A174" s="259" t="s">
        <v>823</v>
      </c>
      <c r="B174" s="88">
        <f t="shared" si="46"/>
        <v>30</v>
      </c>
      <c r="C174" s="88"/>
      <c r="D174" s="88">
        <v>30</v>
      </c>
      <c r="E174" s="88"/>
      <c r="F174" s="88"/>
      <c r="G174" s="88">
        <v>5</v>
      </c>
      <c r="H174" s="88">
        <v>5</v>
      </c>
      <c r="I174" s="190">
        <v>10</v>
      </c>
      <c r="J174" s="190">
        <v>10</v>
      </c>
      <c r="K174" s="292">
        <f t="shared" si="47"/>
        <v>30</v>
      </c>
      <c r="L174" s="88"/>
      <c r="M174" s="84"/>
      <c r="N174" s="84"/>
      <c r="O174" s="84"/>
      <c r="P174" s="84"/>
      <c r="Q174" s="260"/>
      <c r="R174" s="260"/>
      <c r="S174" s="260"/>
      <c r="T174" s="260"/>
      <c r="U174" s="260"/>
      <c r="V174" s="260"/>
      <c r="W174" s="260"/>
      <c r="X174" s="14"/>
      <c r="Y174" s="14"/>
      <c r="Z174" s="14"/>
    </row>
    <row r="175" spans="1:26" ht="24.75" customHeight="1">
      <c r="A175" s="212" t="s">
        <v>825</v>
      </c>
      <c r="B175" s="88">
        <f t="shared" si="46"/>
        <v>8</v>
      </c>
      <c r="C175" s="88">
        <v>8</v>
      </c>
      <c r="D175" s="88"/>
      <c r="E175" s="88"/>
      <c r="F175" s="88"/>
      <c r="G175" s="88">
        <v>0</v>
      </c>
      <c r="H175" s="88">
        <v>2</v>
      </c>
      <c r="I175" s="88"/>
      <c r="J175" s="88"/>
      <c r="K175" s="292">
        <f t="shared" si="47"/>
        <v>2</v>
      </c>
      <c r="L175" s="88"/>
      <c r="M175" s="84"/>
      <c r="N175" s="84"/>
      <c r="O175" s="84"/>
      <c r="P175" s="84"/>
      <c r="Q175" s="260"/>
      <c r="R175" s="260"/>
      <c r="S175" s="260"/>
      <c r="T175" s="260"/>
      <c r="U175" s="260"/>
      <c r="V175" s="260"/>
      <c r="W175" s="156" t="s">
        <v>827</v>
      </c>
      <c r="X175" s="14"/>
      <c r="Y175" s="14"/>
      <c r="Z175" s="14"/>
    </row>
    <row r="176" spans="1:26" ht="17.25" customHeight="1">
      <c r="A176" s="259"/>
      <c r="B176" s="88"/>
      <c r="C176" s="88"/>
      <c r="D176" s="88"/>
      <c r="E176" s="88"/>
      <c r="F176" s="88"/>
      <c r="G176" s="88"/>
      <c r="H176" s="88"/>
      <c r="I176" s="88"/>
      <c r="J176" s="88"/>
      <c r="K176" s="88"/>
      <c r="L176" s="88"/>
      <c r="M176" s="84"/>
      <c r="N176" s="84"/>
      <c r="O176" s="84"/>
      <c r="P176" s="84"/>
      <c r="Q176" s="260"/>
      <c r="R176" s="260"/>
      <c r="S176" s="260"/>
      <c r="T176" s="260"/>
      <c r="U176" s="260"/>
      <c r="V176" s="260"/>
      <c r="W176" s="260"/>
      <c r="X176" s="14"/>
      <c r="Y176" s="14"/>
      <c r="Z176" s="14"/>
    </row>
    <row r="177" spans="1:26" ht="24.75" customHeight="1">
      <c r="A177" s="402" t="s">
        <v>829</v>
      </c>
      <c r="B177" s="260"/>
      <c r="C177" s="260"/>
      <c r="D177" s="260"/>
      <c r="E177" s="260"/>
      <c r="F177" s="88"/>
      <c r="G177" s="88"/>
      <c r="H177" s="88"/>
      <c r="I177" s="88"/>
      <c r="J177" s="88"/>
      <c r="K177" s="88"/>
      <c r="L177" s="88"/>
      <c r="M177" s="84"/>
      <c r="N177" s="84"/>
      <c r="O177" s="84"/>
      <c r="P177" s="84"/>
      <c r="Q177" s="260"/>
      <c r="R177" s="260"/>
      <c r="S177" s="260"/>
      <c r="T177" s="260"/>
      <c r="U177" s="260"/>
      <c r="V177" s="260"/>
      <c r="W177" s="260"/>
      <c r="X177" s="14"/>
      <c r="Y177" s="14"/>
      <c r="Z177" s="14"/>
    </row>
    <row r="178" spans="1:26" ht="24.75" customHeight="1">
      <c r="A178" s="136" t="s">
        <v>810</v>
      </c>
      <c r="B178" s="260"/>
      <c r="C178" s="260"/>
      <c r="D178" s="260"/>
      <c r="E178" s="260"/>
      <c r="F178" s="88"/>
      <c r="G178" s="88"/>
      <c r="H178" s="88"/>
      <c r="I178" s="88"/>
      <c r="J178" s="88"/>
      <c r="K178" s="88"/>
      <c r="L178" s="88"/>
      <c r="M178" s="84"/>
      <c r="N178" s="84"/>
      <c r="O178" s="84"/>
      <c r="P178" s="84"/>
      <c r="Q178" s="260"/>
      <c r="R178" s="260"/>
      <c r="S178" s="260"/>
      <c r="T178" s="260"/>
      <c r="U178" s="260"/>
      <c r="V178" s="260"/>
      <c r="W178" s="260"/>
      <c r="X178" s="14"/>
      <c r="Y178" s="14"/>
      <c r="Z178" s="14"/>
    </row>
    <row r="179" spans="1:26" ht="24.75" customHeight="1">
      <c r="A179" s="156" t="s">
        <v>831</v>
      </c>
      <c r="B179" s="374">
        <f>E179+F179+G179+H179</f>
        <v>0.99600000000000011</v>
      </c>
      <c r="C179" s="374"/>
      <c r="D179" s="374">
        <v>0.52600000000000002</v>
      </c>
      <c r="E179" s="374">
        <v>0.2</v>
      </c>
      <c r="F179" s="186">
        <v>0.27</v>
      </c>
      <c r="G179" s="186">
        <v>0.31340000000000001</v>
      </c>
      <c r="H179" s="196">
        <v>0.21260000000000001</v>
      </c>
      <c r="I179" s="356">
        <v>1.1299999999999999E-2</v>
      </c>
      <c r="J179" s="356">
        <v>0.21167</v>
      </c>
      <c r="K179" s="356">
        <f>J179+I179+H179+G179</f>
        <v>0.74897000000000002</v>
      </c>
      <c r="L179" s="88"/>
      <c r="M179" s="84"/>
      <c r="N179" s="84"/>
      <c r="O179" s="84"/>
      <c r="P179" s="84"/>
      <c r="Q179" s="260"/>
      <c r="R179" s="260"/>
      <c r="S179" s="260"/>
      <c r="T179" s="260"/>
      <c r="U179" s="260"/>
      <c r="V179" s="260"/>
      <c r="W179" s="260"/>
      <c r="X179" s="14"/>
      <c r="Y179" s="14"/>
      <c r="Z179" s="14"/>
    </row>
    <row r="180" spans="1:26" ht="44.25" customHeight="1">
      <c r="A180" s="260" t="s">
        <v>832</v>
      </c>
      <c r="B180" s="260"/>
      <c r="C180" s="260"/>
      <c r="D180" s="260"/>
      <c r="E180" s="260"/>
      <c r="F180" s="88"/>
      <c r="G180" s="88"/>
      <c r="H180" s="88"/>
      <c r="I180" s="88"/>
      <c r="J180" s="88"/>
      <c r="K180" s="88"/>
      <c r="L180" s="88"/>
      <c r="M180" s="84"/>
      <c r="N180" s="84"/>
      <c r="O180" s="84"/>
      <c r="P180" s="84"/>
      <c r="Q180" s="260"/>
      <c r="R180" s="260"/>
      <c r="S180" s="260"/>
      <c r="T180" s="260"/>
      <c r="U180" s="260"/>
      <c r="V180" s="260"/>
      <c r="W180" s="260"/>
      <c r="X180" s="14"/>
      <c r="Y180" s="14"/>
      <c r="Z180" s="14"/>
    </row>
    <row r="181" spans="1:26" ht="24.75" customHeight="1">
      <c r="A181" s="259" t="s">
        <v>815</v>
      </c>
      <c r="B181" s="269">
        <f>E181+F181+G181+H181</f>
        <v>177</v>
      </c>
      <c r="C181" s="269">
        <v>25</v>
      </c>
      <c r="D181" s="88">
        <v>100</v>
      </c>
      <c r="E181" s="260">
        <v>48</v>
      </c>
      <c r="F181" s="88">
        <v>0</v>
      </c>
      <c r="G181" s="88">
        <v>29</v>
      </c>
      <c r="H181" s="88">
        <v>100</v>
      </c>
      <c r="I181" s="190">
        <v>28</v>
      </c>
      <c r="J181" s="190">
        <v>69</v>
      </c>
      <c r="K181" s="403">
        <f t="shared" ref="K181:K183" si="48">J181+I181+H181+G181</f>
        <v>226</v>
      </c>
      <c r="L181" s="88"/>
      <c r="M181" s="84"/>
      <c r="N181" s="84"/>
      <c r="O181" s="84"/>
      <c r="P181" s="84"/>
      <c r="Q181" s="260"/>
      <c r="R181" s="260"/>
      <c r="S181" s="260"/>
      <c r="T181" s="260"/>
      <c r="U181" s="260"/>
      <c r="V181" s="260"/>
      <c r="W181" s="260"/>
      <c r="X181" s="14"/>
      <c r="Y181" s="14"/>
      <c r="Z181" s="14"/>
    </row>
    <row r="182" spans="1:26" ht="24.75" customHeight="1">
      <c r="A182" s="259" t="s">
        <v>823</v>
      </c>
      <c r="B182" s="269"/>
      <c r="C182" s="269">
        <v>13</v>
      </c>
      <c r="D182" s="88"/>
      <c r="E182" s="260"/>
      <c r="F182" s="88"/>
      <c r="G182" s="190">
        <v>13</v>
      </c>
      <c r="H182" s="88"/>
      <c r="I182" s="88"/>
      <c r="J182" s="88"/>
      <c r="K182" s="88">
        <f t="shared" si="48"/>
        <v>13</v>
      </c>
      <c r="L182" s="88"/>
      <c r="M182" s="84"/>
      <c r="N182" s="84"/>
      <c r="O182" s="84"/>
      <c r="P182" s="84"/>
      <c r="Q182" s="260"/>
      <c r="R182" s="260"/>
      <c r="S182" s="260"/>
      <c r="T182" s="260"/>
      <c r="U182" s="260"/>
      <c r="V182" s="260"/>
      <c r="W182" s="260"/>
      <c r="X182" s="14"/>
      <c r="Y182" s="14"/>
      <c r="Z182" s="14"/>
    </row>
    <row r="183" spans="1:26" ht="24.75" customHeight="1">
      <c r="A183" s="259" t="s">
        <v>833</v>
      </c>
      <c r="B183" s="269"/>
      <c r="C183" s="269">
        <v>2</v>
      </c>
      <c r="D183" s="88"/>
      <c r="E183" s="260"/>
      <c r="F183" s="88"/>
      <c r="G183" s="88">
        <v>2</v>
      </c>
      <c r="H183" s="88"/>
      <c r="I183" s="190">
        <v>1</v>
      </c>
      <c r="J183" s="88"/>
      <c r="K183" s="88">
        <f t="shared" si="48"/>
        <v>3</v>
      </c>
      <c r="L183" s="88"/>
      <c r="M183" s="84"/>
      <c r="N183" s="84"/>
      <c r="O183" s="84"/>
      <c r="P183" s="84"/>
      <c r="Q183" s="260"/>
      <c r="R183" s="260"/>
      <c r="S183" s="260"/>
      <c r="T183" s="260"/>
      <c r="U183" s="260"/>
      <c r="V183" s="260"/>
      <c r="W183" s="260"/>
      <c r="X183" s="14"/>
      <c r="Y183" s="14"/>
      <c r="Z183" s="14"/>
    </row>
    <row r="184" spans="1:26" ht="24.75" customHeight="1">
      <c r="A184" s="260" t="s">
        <v>824</v>
      </c>
      <c r="B184" s="260"/>
      <c r="C184" s="260"/>
      <c r="D184" s="260"/>
      <c r="E184" s="260"/>
      <c r="F184" s="88"/>
      <c r="G184" s="88"/>
      <c r="H184" s="88"/>
      <c r="I184" s="88"/>
      <c r="J184" s="88"/>
      <c r="K184" s="88"/>
      <c r="L184" s="88"/>
      <c r="M184" s="84"/>
      <c r="N184" s="84"/>
      <c r="O184" s="84"/>
      <c r="P184" s="84"/>
      <c r="Q184" s="260"/>
      <c r="R184" s="260"/>
      <c r="S184" s="260"/>
      <c r="T184" s="260"/>
      <c r="U184" s="260"/>
      <c r="V184" s="260"/>
      <c r="W184" s="260"/>
      <c r="X184" s="14"/>
      <c r="Y184" s="14"/>
      <c r="Z184" s="14"/>
    </row>
    <row r="185" spans="1:26" ht="24.75" customHeight="1">
      <c r="A185" s="259" t="s">
        <v>815</v>
      </c>
      <c r="B185" s="190">
        <v>67</v>
      </c>
      <c r="C185" s="88"/>
      <c r="D185" s="88">
        <v>25</v>
      </c>
      <c r="E185" s="260">
        <v>25</v>
      </c>
      <c r="F185" s="190">
        <v>17</v>
      </c>
      <c r="G185" s="88">
        <v>21</v>
      </c>
      <c r="H185" s="88">
        <v>4</v>
      </c>
      <c r="I185" s="190">
        <v>11</v>
      </c>
      <c r="J185" s="190">
        <v>110</v>
      </c>
      <c r="K185" s="88">
        <f>J185+I185+H185+G185</f>
        <v>146</v>
      </c>
      <c r="L185" s="88"/>
      <c r="M185" s="84"/>
      <c r="N185" s="84"/>
      <c r="O185" s="84"/>
      <c r="P185" s="84"/>
      <c r="Q185" s="260"/>
      <c r="R185" s="260"/>
      <c r="S185" s="260"/>
      <c r="T185" s="260"/>
      <c r="U185" s="260"/>
      <c r="V185" s="260"/>
      <c r="W185" s="260"/>
      <c r="X185" s="14"/>
      <c r="Y185" s="14"/>
      <c r="Z185" s="14"/>
    </row>
    <row r="186" spans="1:26" ht="24.75" customHeight="1">
      <c r="A186" s="402" t="s">
        <v>834</v>
      </c>
      <c r="B186" s="88"/>
      <c r="C186" s="88"/>
      <c r="D186" s="88"/>
      <c r="E186" s="88"/>
      <c r="F186" s="88"/>
      <c r="G186" s="88"/>
      <c r="H186" s="88"/>
      <c r="I186" s="88"/>
      <c r="J186" s="88"/>
      <c r="K186" s="88"/>
      <c r="L186" s="88"/>
      <c r="M186" s="84"/>
      <c r="N186" s="84"/>
      <c r="O186" s="84"/>
      <c r="P186" s="84"/>
      <c r="Q186" s="260"/>
      <c r="R186" s="260"/>
      <c r="S186" s="260"/>
      <c r="T186" s="260"/>
      <c r="U186" s="260"/>
      <c r="V186" s="260"/>
      <c r="W186" s="260"/>
      <c r="X186" s="14"/>
      <c r="Y186" s="14"/>
      <c r="Z186" s="14"/>
    </row>
    <row r="187" spans="1:26" ht="24.75" customHeight="1">
      <c r="A187" s="402" t="s">
        <v>835</v>
      </c>
      <c r="B187" s="200">
        <v>1</v>
      </c>
      <c r="C187" s="88"/>
      <c r="D187" s="200">
        <v>0.5</v>
      </c>
      <c r="E187" s="200">
        <v>0.25</v>
      </c>
      <c r="F187" s="200">
        <v>0.25</v>
      </c>
      <c r="G187" s="88"/>
      <c r="H187" s="88"/>
      <c r="I187" s="356"/>
      <c r="J187" s="356">
        <v>0.59699999999999998</v>
      </c>
      <c r="K187" s="196">
        <f>J187+I187+H187+G187</f>
        <v>0.59699999999999998</v>
      </c>
      <c r="L187" s="88"/>
      <c r="M187" s="84"/>
      <c r="N187" s="84"/>
      <c r="O187" s="84"/>
      <c r="P187" s="84"/>
      <c r="Q187" s="260"/>
      <c r="R187" s="260"/>
      <c r="S187" s="260"/>
      <c r="T187" s="260"/>
      <c r="U187" s="260"/>
      <c r="V187" s="260"/>
      <c r="W187" s="260"/>
      <c r="X187" s="14"/>
      <c r="Y187" s="14"/>
      <c r="Z187" s="14"/>
    </row>
    <row r="188" spans="1:26" ht="24.75" customHeight="1">
      <c r="A188" s="401" t="s">
        <v>836</v>
      </c>
      <c r="B188" s="88"/>
      <c r="C188" s="88"/>
      <c r="D188" s="88"/>
      <c r="E188" s="88"/>
      <c r="F188" s="88"/>
      <c r="G188" s="88"/>
      <c r="H188" s="88"/>
      <c r="I188" s="88"/>
      <c r="J188" s="88"/>
      <c r="K188" s="88"/>
      <c r="L188" s="88"/>
      <c r="M188" s="84"/>
      <c r="N188" s="84"/>
      <c r="O188" s="84"/>
      <c r="P188" s="84"/>
      <c r="Q188" s="260"/>
      <c r="R188" s="260"/>
      <c r="S188" s="260"/>
      <c r="T188" s="260"/>
      <c r="U188" s="260"/>
      <c r="V188" s="260"/>
      <c r="W188" s="260"/>
      <c r="X188" s="14"/>
      <c r="Y188" s="14"/>
      <c r="Z188" s="14"/>
    </row>
    <row r="189" spans="1:26" ht="27.75" customHeight="1">
      <c r="A189" s="401" t="s">
        <v>837</v>
      </c>
      <c r="B189" s="88"/>
      <c r="C189" s="88"/>
      <c r="D189" s="88"/>
      <c r="E189" s="88"/>
      <c r="F189" s="88"/>
      <c r="G189" s="88"/>
      <c r="H189" s="88"/>
      <c r="I189" s="88"/>
      <c r="J189" s="88"/>
      <c r="K189" s="88"/>
      <c r="L189" s="88"/>
      <c r="M189" s="84"/>
      <c r="N189" s="84"/>
      <c r="O189" s="84"/>
      <c r="P189" s="84"/>
      <c r="Q189" s="260"/>
      <c r="R189" s="260"/>
      <c r="S189" s="260"/>
      <c r="T189" s="260"/>
      <c r="U189" s="260"/>
      <c r="V189" s="260"/>
      <c r="W189" s="260"/>
      <c r="X189" s="14"/>
      <c r="Y189" s="14"/>
      <c r="Z189" s="14"/>
    </row>
    <row r="190" spans="1:26" ht="24.75" customHeight="1">
      <c r="A190" s="136" t="s">
        <v>810</v>
      </c>
      <c r="B190" s="88"/>
      <c r="C190" s="88"/>
      <c r="D190" s="88"/>
      <c r="E190" s="88"/>
      <c r="F190" s="88"/>
      <c r="G190" s="88"/>
      <c r="H190" s="88"/>
      <c r="I190" s="88"/>
      <c r="J190" s="88"/>
      <c r="K190" s="88"/>
      <c r="L190" s="88"/>
      <c r="M190" s="84"/>
      <c r="N190" s="84"/>
      <c r="O190" s="84"/>
      <c r="P190" s="84"/>
      <c r="Q190" s="260"/>
      <c r="R190" s="260"/>
      <c r="S190" s="260"/>
      <c r="T190" s="260"/>
      <c r="U190" s="260"/>
      <c r="V190" s="260"/>
      <c r="W190" s="260"/>
      <c r="X190" s="14"/>
      <c r="Y190" s="14"/>
      <c r="Z190" s="14"/>
    </row>
    <row r="191" spans="1:26" ht="32.25" customHeight="1">
      <c r="A191" s="156" t="s">
        <v>838</v>
      </c>
      <c r="B191" s="186">
        <f t="shared" ref="B191:B192" si="49">E191+F191+G191+H191</f>
        <v>0.6613</v>
      </c>
      <c r="C191" s="88"/>
      <c r="D191" s="186">
        <v>0.82369999999999999</v>
      </c>
      <c r="E191" s="186">
        <v>0.1</v>
      </c>
      <c r="F191" s="186">
        <v>0.08</v>
      </c>
      <c r="G191" s="196">
        <v>0.24129999999999999</v>
      </c>
      <c r="H191" s="356">
        <v>0.24</v>
      </c>
      <c r="I191" s="356">
        <v>5.6000000000000001E-2</v>
      </c>
      <c r="J191" s="356">
        <v>0.1462</v>
      </c>
      <c r="K191" s="196">
        <f t="shared" ref="K191:K192" si="50">J191+I191+H191+G191</f>
        <v>0.6835</v>
      </c>
      <c r="L191" s="88"/>
      <c r="M191" s="84"/>
      <c r="N191" s="84"/>
      <c r="O191" s="84"/>
      <c r="P191" s="84"/>
      <c r="Q191" s="260"/>
      <c r="R191" s="260"/>
      <c r="S191" s="260"/>
      <c r="T191" s="260"/>
      <c r="U191" s="260"/>
      <c r="V191" s="260"/>
      <c r="W191" s="260"/>
      <c r="X191" s="14"/>
      <c r="Y191" s="14"/>
      <c r="Z191" s="14"/>
    </row>
    <row r="192" spans="1:26" ht="30.75" customHeight="1">
      <c r="A192" s="260" t="s">
        <v>839</v>
      </c>
      <c r="B192" s="88">
        <f t="shared" si="49"/>
        <v>256</v>
      </c>
      <c r="C192" s="88">
        <v>116</v>
      </c>
      <c r="D192" s="190"/>
      <c r="E192" s="190">
        <v>16</v>
      </c>
      <c r="F192" s="88">
        <v>10</v>
      </c>
      <c r="G192" s="88">
        <v>124</v>
      </c>
      <c r="H192" s="88">
        <v>106</v>
      </c>
      <c r="I192" s="190">
        <v>90</v>
      </c>
      <c r="J192" s="190">
        <v>74</v>
      </c>
      <c r="K192" s="88">
        <f t="shared" si="50"/>
        <v>394</v>
      </c>
      <c r="L192" s="88"/>
      <c r="M192" s="84"/>
      <c r="N192" s="84"/>
      <c r="O192" s="84"/>
      <c r="P192" s="84"/>
      <c r="Q192" s="260"/>
      <c r="R192" s="260"/>
      <c r="S192" s="260"/>
      <c r="T192" s="260"/>
      <c r="U192" s="260"/>
      <c r="V192" s="260"/>
      <c r="W192" s="260"/>
      <c r="X192" s="14"/>
      <c r="Y192" s="14"/>
      <c r="Z192" s="14"/>
    </row>
    <row r="193" spans="1:33" ht="19.5" customHeight="1">
      <c r="A193" s="260"/>
      <c r="B193" s="88"/>
      <c r="C193" s="88"/>
      <c r="D193" s="88"/>
      <c r="E193" s="88"/>
      <c r="F193" s="88"/>
      <c r="G193" s="88"/>
      <c r="H193" s="88"/>
      <c r="I193" s="88"/>
      <c r="J193" s="88"/>
      <c r="K193" s="88"/>
      <c r="L193" s="88"/>
      <c r="M193" s="84"/>
      <c r="N193" s="84"/>
      <c r="O193" s="84"/>
      <c r="P193" s="84"/>
      <c r="Q193" s="260"/>
      <c r="R193" s="260"/>
      <c r="S193" s="260"/>
      <c r="T193" s="260"/>
      <c r="U193" s="260"/>
      <c r="V193" s="260"/>
      <c r="W193" s="260"/>
      <c r="X193" s="14"/>
      <c r="Y193" s="14"/>
      <c r="Z193" s="14"/>
    </row>
    <row r="194" spans="1:33" ht="26.25" customHeight="1">
      <c r="A194" s="260" t="s">
        <v>824</v>
      </c>
      <c r="B194" s="88">
        <f>E194+F194+G194+H194</f>
        <v>149</v>
      </c>
      <c r="C194" s="88"/>
      <c r="D194" s="88">
        <v>116</v>
      </c>
      <c r="E194" s="190">
        <v>13</v>
      </c>
      <c r="F194" s="190">
        <v>27</v>
      </c>
      <c r="G194" s="88">
        <v>63</v>
      </c>
      <c r="H194" s="88">
        <v>46</v>
      </c>
      <c r="I194" s="190">
        <v>40</v>
      </c>
      <c r="J194" s="88"/>
      <c r="K194" s="88">
        <f>J194+I194+H194+G194</f>
        <v>149</v>
      </c>
      <c r="L194" s="88"/>
      <c r="M194" s="84"/>
      <c r="N194" s="84"/>
      <c r="O194" s="84"/>
      <c r="P194" s="84"/>
      <c r="Q194" s="260"/>
      <c r="R194" s="260"/>
      <c r="S194" s="260"/>
      <c r="T194" s="260"/>
      <c r="U194" s="260"/>
      <c r="V194" s="260"/>
      <c r="W194" s="260"/>
      <c r="X194" s="14"/>
      <c r="Y194" s="14"/>
      <c r="Z194" s="14"/>
    </row>
    <row r="195" spans="1:33" ht="18" customHeight="1">
      <c r="A195" s="212"/>
      <c r="B195" s="88"/>
      <c r="C195" s="88"/>
      <c r="D195" s="88"/>
      <c r="E195" s="88"/>
      <c r="F195" s="88"/>
      <c r="G195" s="88"/>
      <c r="H195" s="88"/>
      <c r="I195" s="88"/>
      <c r="J195" s="88"/>
      <c r="K195" s="88"/>
      <c r="L195" s="88"/>
      <c r="M195" s="84"/>
      <c r="N195" s="84"/>
      <c r="O195" s="84"/>
      <c r="P195" s="84"/>
      <c r="Q195" s="260"/>
      <c r="R195" s="260"/>
      <c r="S195" s="260"/>
      <c r="T195" s="260"/>
      <c r="U195" s="260"/>
      <c r="V195" s="260"/>
      <c r="W195" s="260"/>
      <c r="X195" s="14"/>
      <c r="Y195" s="14"/>
      <c r="Z195" s="14"/>
    </row>
    <row r="196" spans="1:33" ht="24.75" customHeight="1">
      <c r="A196" s="183" t="s">
        <v>840</v>
      </c>
      <c r="B196" s="88"/>
      <c r="C196" s="88"/>
      <c r="D196" s="88"/>
      <c r="E196" s="88"/>
      <c r="F196" s="88"/>
      <c r="G196" s="88"/>
      <c r="H196" s="88"/>
      <c r="I196" s="88"/>
      <c r="J196" s="88"/>
      <c r="K196" s="88"/>
      <c r="L196" s="88"/>
      <c r="M196" s="84"/>
      <c r="N196" s="84"/>
      <c r="O196" s="84"/>
      <c r="P196" s="84"/>
      <c r="Q196" s="260"/>
      <c r="R196" s="260"/>
      <c r="S196" s="260"/>
      <c r="T196" s="260"/>
      <c r="U196" s="260"/>
      <c r="V196" s="260"/>
      <c r="W196" s="260"/>
      <c r="X196" s="14"/>
      <c r="Y196" s="14"/>
      <c r="Z196" s="14"/>
    </row>
    <row r="197" spans="1:33" ht="24.75" customHeight="1">
      <c r="A197" s="183" t="s">
        <v>438</v>
      </c>
      <c r="B197" s="88"/>
      <c r="C197" s="88"/>
      <c r="D197" s="88"/>
      <c r="E197" s="88"/>
      <c r="F197" s="88"/>
      <c r="G197" s="88"/>
      <c r="H197" s="88"/>
      <c r="I197" s="88"/>
      <c r="J197" s="88"/>
      <c r="K197" s="88"/>
      <c r="L197" s="88"/>
      <c r="M197" s="84"/>
      <c r="N197" s="84"/>
      <c r="O197" s="84"/>
      <c r="P197" s="84"/>
      <c r="Q197" s="260"/>
      <c r="R197" s="260"/>
      <c r="S197" s="260"/>
      <c r="T197" s="260"/>
      <c r="U197" s="260"/>
      <c r="V197" s="260"/>
      <c r="W197" s="260"/>
      <c r="X197" s="14"/>
      <c r="Y197" s="14"/>
      <c r="Z197" s="14"/>
    </row>
    <row r="198" spans="1:33" ht="28.5" customHeight="1">
      <c r="A198" s="404" t="s">
        <v>841</v>
      </c>
      <c r="B198" s="405">
        <f>E198+F198+G198+H198</f>
        <v>0.54</v>
      </c>
      <c r="C198" s="406"/>
      <c r="D198" s="405">
        <v>0.26</v>
      </c>
      <c r="E198" s="405">
        <v>0.27</v>
      </c>
      <c r="F198" s="405">
        <v>0.27</v>
      </c>
      <c r="G198" s="406"/>
      <c r="H198" s="407"/>
      <c r="I198" s="406"/>
      <c r="J198" s="407">
        <v>1</v>
      </c>
      <c r="K198" s="405">
        <f>J198+I198+H198+G198</f>
        <v>1</v>
      </c>
      <c r="L198" s="88"/>
      <c r="M198" s="84"/>
      <c r="N198" s="84"/>
      <c r="O198" s="84"/>
      <c r="P198" s="84"/>
      <c r="Q198" s="260"/>
      <c r="R198" s="260"/>
      <c r="S198" s="260"/>
      <c r="T198" s="260"/>
      <c r="U198" s="260"/>
      <c r="V198" s="260"/>
      <c r="W198" s="260"/>
      <c r="X198" s="14"/>
      <c r="Y198" s="14"/>
      <c r="Z198" s="14"/>
    </row>
    <row r="199" spans="1:33" ht="24.75" customHeight="1">
      <c r="A199" s="183" t="s">
        <v>842</v>
      </c>
      <c r="B199" s="88"/>
      <c r="C199" s="88"/>
      <c r="D199" s="88"/>
      <c r="E199" s="88"/>
      <c r="F199" s="88"/>
      <c r="G199" s="88"/>
      <c r="H199" s="88"/>
      <c r="I199" s="88"/>
      <c r="J199" s="88"/>
      <c r="K199" s="88"/>
      <c r="L199" s="88"/>
      <c r="M199" s="84"/>
      <c r="N199" s="84"/>
      <c r="O199" s="84"/>
      <c r="P199" s="84"/>
      <c r="Q199" s="260"/>
      <c r="R199" s="260"/>
      <c r="S199" s="260"/>
      <c r="T199" s="260"/>
      <c r="U199" s="260"/>
      <c r="V199" s="260"/>
      <c r="W199" s="260"/>
      <c r="X199" s="14"/>
      <c r="Y199" s="14"/>
      <c r="Z199" s="14"/>
    </row>
    <row r="200" spans="1:33" ht="24.75" customHeight="1">
      <c r="A200" s="212" t="s">
        <v>843</v>
      </c>
      <c r="B200" s="186"/>
      <c r="C200" s="186"/>
      <c r="D200" s="88"/>
      <c r="E200" s="88"/>
      <c r="F200" s="88"/>
      <c r="G200" s="88"/>
      <c r="H200" s="88"/>
      <c r="I200" s="88"/>
      <c r="J200" s="88"/>
      <c r="K200" s="88"/>
      <c r="L200" s="88"/>
      <c r="M200" s="84"/>
      <c r="N200" s="84"/>
      <c r="O200" s="84"/>
      <c r="P200" s="84"/>
      <c r="Q200" s="260"/>
      <c r="R200" s="260"/>
      <c r="S200" s="260"/>
      <c r="T200" s="260"/>
      <c r="U200" s="260"/>
      <c r="V200" s="260"/>
      <c r="W200" s="260"/>
      <c r="X200" s="14"/>
      <c r="Y200" s="14"/>
      <c r="Z200" s="14"/>
    </row>
    <row r="201" spans="1:33" ht="24.75" customHeight="1">
      <c r="A201" s="212" t="s">
        <v>844</v>
      </c>
      <c r="B201" s="88"/>
      <c r="C201" s="88"/>
      <c r="D201" s="88"/>
      <c r="E201" s="88"/>
      <c r="F201" s="88"/>
      <c r="G201" s="88"/>
      <c r="H201" s="88"/>
      <c r="I201" s="88"/>
      <c r="J201" s="88"/>
      <c r="K201" s="88"/>
      <c r="L201" s="88"/>
      <c r="M201" s="84"/>
      <c r="N201" s="84"/>
      <c r="O201" s="84"/>
      <c r="P201" s="84"/>
      <c r="Q201" s="260"/>
      <c r="R201" s="260"/>
      <c r="S201" s="260"/>
      <c r="T201" s="260"/>
      <c r="U201" s="260"/>
      <c r="V201" s="260"/>
      <c r="W201" s="260"/>
      <c r="X201" s="14"/>
      <c r="Y201" s="14"/>
      <c r="Z201" s="14"/>
    </row>
    <row r="202" spans="1:33" ht="30.75" customHeight="1">
      <c r="A202" s="212" t="s">
        <v>845</v>
      </c>
      <c r="B202" s="186">
        <v>0.8</v>
      </c>
      <c r="C202" s="88"/>
      <c r="D202" s="88"/>
      <c r="E202" s="88"/>
      <c r="F202" s="186">
        <v>0.8</v>
      </c>
      <c r="G202" s="88"/>
      <c r="H202" s="88"/>
      <c r="I202" s="88"/>
      <c r="J202" s="200">
        <v>1</v>
      </c>
      <c r="K202" s="186">
        <f>J202+I202+H202+G202</f>
        <v>1</v>
      </c>
      <c r="L202" s="88"/>
      <c r="M202" s="84"/>
      <c r="N202" s="84"/>
      <c r="O202" s="84"/>
      <c r="P202" s="84"/>
      <c r="Q202" s="260"/>
      <c r="R202" s="260"/>
      <c r="S202" s="260"/>
      <c r="T202" s="260"/>
      <c r="U202" s="260"/>
      <c r="V202" s="260"/>
      <c r="W202" s="380" t="s">
        <v>846</v>
      </c>
      <c r="X202" s="14"/>
      <c r="Y202" s="14"/>
      <c r="Z202" s="14"/>
    </row>
    <row r="203" spans="1:33" ht="18" customHeight="1">
      <c r="A203" s="212"/>
      <c r="B203" s="88"/>
      <c r="C203" s="88"/>
      <c r="D203" s="88"/>
      <c r="E203" s="88"/>
      <c r="F203" s="88"/>
      <c r="G203" s="88"/>
      <c r="H203" s="88"/>
      <c r="I203" s="88"/>
      <c r="J203" s="88"/>
      <c r="K203" s="88"/>
      <c r="L203" s="88"/>
      <c r="M203" s="84"/>
      <c r="N203" s="84"/>
      <c r="O203" s="84"/>
      <c r="P203" s="84"/>
      <c r="Q203" s="260"/>
      <c r="R203" s="260"/>
      <c r="S203" s="260"/>
      <c r="T203" s="260"/>
      <c r="U203" s="260"/>
      <c r="V203" s="260"/>
      <c r="W203" s="260"/>
      <c r="X203" s="14"/>
      <c r="Y203" s="14"/>
      <c r="Z203" s="14"/>
    </row>
    <row r="204" spans="1:33" ht="24.75" customHeight="1">
      <c r="A204" s="396" t="s">
        <v>847</v>
      </c>
      <c r="B204" s="260"/>
      <c r="C204" s="260"/>
      <c r="D204" s="260"/>
      <c r="E204" s="260"/>
      <c r="F204" s="88"/>
      <c r="G204" s="88"/>
      <c r="H204" s="88"/>
      <c r="I204" s="88"/>
      <c r="J204" s="88"/>
      <c r="K204" s="88"/>
      <c r="L204" s="208">
        <f>M204+N204+O204+P204</f>
        <v>86000000</v>
      </c>
      <c r="M204" s="285"/>
      <c r="N204" s="285"/>
      <c r="O204" s="285"/>
      <c r="P204" s="285">
        <v>86000000</v>
      </c>
      <c r="Q204" s="285"/>
      <c r="R204" s="285"/>
      <c r="S204" s="285"/>
      <c r="T204" s="394">
        <v>86000000</v>
      </c>
      <c r="U204" s="260"/>
      <c r="V204" s="260" t="s">
        <v>536</v>
      </c>
      <c r="W204" s="156"/>
      <c r="X204" s="14"/>
      <c r="Y204" s="14"/>
      <c r="Z204" s="14"/>
    </row>
    <row r="205" spans="1:33" ht="24.75" customHeight="1">
      <c r="A205" s="397" t="s">
        <v>438</v>
      </c>
      <c r="B205" s="260"/>
      <c r="C205" s="260"/>
      <c r="D205" s="260"/>
      <c r="E205" s="260"/>
      <c r="F205" s="88"/>
      <c r="G205" s="88"/>
      <c r="H205" s="88"/>
      <c r="I205" s="88"/>
      <c r="J205" s="88"/>
      <c r="K205" s="88"/>
      <c r="L205" s="88"/>
      <c r="M205" s="84"/>
      <c r="N205" s="84"/>
      <c r="O205" s="84"/>
      <c r="P205" s="84"/>
      <c r="Q205" s="260"/>
      <c r="R205" s="260"/>
      <c r="S205" s="260"/>
      <c r="T205" s="260"/>
      <c r="U205" s="260"/>
      <c r="V205" s="260"/>
      <c r="W205" s="260"/>
      <c r="X205" s="14"/>
      <c r="Y205" s="14"/>
      <c r="Z205" s="14"/>
    </row>
    <row r="206" spans="1:33" ht="28.5" customHeight="1">
      <c r="A206" s="140" t="s">
        <v>848</v>
      </c>
      <c r="B206" s="260"/>
      <c r="C206" s="260"/>
      <c r="D206" s="260"/>
      <c r="E206" s="260"/>
      <c r="F206" s="88"/>
      <c r="G206" s="88"/>
      <c r="H206" s="88" t="s">
        <v>629</v>
      </c>
      <c r="I206" s="88"/>
      <c r="J206" s="88"/>
      <c r="K206" s="88"/>
      <c r="L206" s="88"/>
      <c r="M206" s="84"/>
      <c r="N206" s="84"/>
      <c r="O206" s="84"/>
      <c r="P206" s="84"/>
      <c r="Q206" s="260"/>
      <c r="R206" s="260"/>
      <c r="S206" s="260"/>
      <c r="T206" s="260"/>
      <c r="U206" s="260"/>
      <c r="V206" s="260"/>
      <c r="W206" s="260"/>
      <c r="X206" s="14"/>
      <c r="Y206" s="14"/>
      <c r="Z206" s="14"/>
    </row>
    <row r="207" spans="1:33" ht="24.75" customHeight="1">
      <c r="A207" s="397" t="s">
        <v>849</v>
      </c>
      <c r="B207" s="260"/>
      <c r="C207" s="260"/>
      <c r="D207" s="260"/>
      <c r="E207" s="260"/>
      <c r="F207" s="88"/>
      <c r="G207" s="88"/>
      <c r="H207" s="88"/>
      <c r="I207" s="88"/>
      <c r="J207" s="88"/>
      <c r="K207" s="88"/>
      <c r="L207" s="88"/>
      <c r="M207" s="84"/>
      <c r="N207" s="84"/>
      <c r="O207" s="84"/>
      <c r="P207" s="84"/>
      <c r="Q207" s="260"/>
      <c r="R207" s="260"/>
      <c r="S207" s="260"/>
      <c r="T207" s="260"/>
      <c r="U207" s="260"/>
      <c r="V207" s="260"/>
      <c r="W207" s="260"/>
      <c r="X207" s="14"/>
      <c r="Y207" s="14"/>
      <c r="Z207" s="14"/>
      <c r="AA207" s="14"/>
      <c r="AB207" s="14"/>
      <c r="AC207" s="14"/>
      <c r="AD207" s="14"/>
      <c r="AE207" s="14"/>
      <c r="AF207" s="14"/>
      <c r="AG207" s="14"/>
    </row>
    <row r="208" spans="1:33" ht="24.75" customHeight="1">
      <c r="A208" s="397" t="s">
        <v>850</v>
      </c>
      <c r="B208" s="374">
        <f t="shared" ref="B208:B209" si="51">E208+F208+G208+H208</f>
        <v>1.0023</v>
      </c>
      <c r="C208" s="260"/>
      <c r="D208" s="374">
        <v>0.69230000000000003</v>
      </c>
      <c r="E208" s="374">
        <v>0.15</v>
      </c>
      <c r="F208" s="186">
        <v>0.16</v>
      </c>
      <c r="G208" s="88"/>
      <c r="H208" s="196">
        <v>0.69230000000000003</v>
      </c>
      <c r="I208" s="356">
        <v>0.23069999999999999</v>
      </c>
      <c r="J208" s="88"/>
      <c r="K208" s="196">
        <f t="shared" ref="K208:K211" si="52">J208+I208+H208+G208</f>
        <v>0.92300000000000004</v>
      </c>
      <c r="L208" s="88"/>
      <c r="M208" s="84"/>
      <c r="N208" s="84"/>
      <c r="O208" s="84"/>
      <c r="P208" s="84"/>
      <c r="Q208" s="260"/>
      <c r="R208" s="260"/>
      <c r="S208" s="260"/>
      <c r="T208" s="260"/>
      <c r="U208" s="260"/>
      <c r="V208" s="260"/>
      <c r="W208" s="197" t="s">
        <v>851</v>
      </c>
      <c r="X208" s="14"/>
      <c r="Y208" s="14"/>
      <c r="Z208" s="14"/>
      <c r="AA208" s="14"/>
      <c r="AB208" s="14"/>
      <c r="AC208" s="14"/>
      <c r="AD208" s="14"/>
      <c r="AE208" s="14"/>
      <c r="AF208" s="14"/>
      <c r="AG208" s="14"/>
    </row>
    <row r="209" spans="1:33" ht="24.75" customHeight="1">
      <c r="A209" s="397" t="s">
        <v>852</v>
      </c>
      <c r="B209" s="374">
        <f t="shared" si="51"/>
        <v>1</v>
      </c>
      <c r="C209" s="260"/>
      <c r="D209" s="374">
        <v>0.53220000000000001</v>
      </c>
      <c r="E209" s="260"/>
      <c r="F209" s="196">
        <v>0.46779999999999999</v>
      </c>
      <c r="G209" s="88"/>
      <c r="H209" s="196">
        <v>0.53220000000000001</v>
      </c>
      <c r="I209" s="356">
        <v>0.129</v>
      </c>
      <c r="J209" s="356">
        <v>6.4600000000000005E-2</v>
      </c>
      <c r="K209" s="196">
        <f t="shared" si="52"/>
        <v>0.7258</v>
      </c>
      <c r="L209" s="113"/>
      <c r="M209" s="84"/>
      <c r="N209" s="84"/>
      <c r="O209" s="84"/>
      <c r="P209" s="84"/>
      <c r="Q209" s="260"/>
      <c r="R209" s="260"/>
      <c r="S209" s="260"/>
      <c r="T209" s="260"/>
      <c r="U209" s="260"/>
      <c r="V209" s="260"/>
      <c r="W209" s="197" t="s">
        <v>853</v>
      </c>
      <c r="X209" s="14"/>
      <c r="Y209" s="14"/>
      <c r="Z209" s="14"/>
      <c r="AA209" s="14"/>
      <c r="AB209" s="14"/>
      <c r="AC209" s="14"/>
      <c r="AD209" s="14"/>
      <c r="AE209" s="14"/>
      <c r="AF209" s="14"/>
      <c r="AG209" s="14"/>
    </row>
    <row r="210" spans="1:33" ht="24.75" customHeight="1">
      <c r="A210" s="380" t="s">
        <v>854</v>
      </c>
      <c r="B210" s="408">
        <v>1</v>
      </c>
      <c r="C210" s="260"/>
      <c r="D210" s="375">
        <v>0.36580000000000001</v>
      </c>
      <c r="E210" s="375">
        <v>0.13420000000000001</v>
      </c>
      <c r="F210" s="200">
        <v>0.5</v>
      </c>
      <c r="G210" s="196">
        <v>0.17069999999999999</v>
      </c>
      <c r="H210" s="196">
        <v>0.1971</v>
      </c>
      <c r="I210" s="356">
        <v>0.16900000000000001</v>
      </c>
      <c r="J210" s="356">
        <v>4.8559999999999999E-2</v>
      </c>
      <c r="K210" s="196">
        <f t="shared" si="52"/>
        <v>0.58535999999999999</v>
      </c>
      <c r="L210" s="88"/>
      <c r="M210" s="84"/>
      <c r="N210" s="84"/>
      <c r="O210" s="84"/>
      <c r="P210" s="84"/>
      <c r="Q210" s="260"/>
      <c r="R210" s="260"/>
      <c r="S210" s="260"/>
      <c r="T210" s="260"/>
      <c r="U210" s="260"/>
      <c r="V210" s="260"/>
      <c r="W210" s="197" t="s">
        <v>855</v>
      </c>
      <c r="X210" s="14"/>
      <c r="Y210" s="14"/>
      <c r="Z210" s="14"/>
      <c r="AA210" s="14"/>
      <c r="AB210" s="14"/>
      <c r="AC210" s="14"/>
      <c r="AD210" s="14"/>
      <c r="AE210" s="14"/>
      <c r="AF210" s="14"/>
      <c r="AG210" s="14"/>
    </row>
    <row r="211" spans="1:33" ht="26.25" customHeight="1">
      <c r="A211" s="197" t="s">
        <v>856</v>
      </c>
      <c r="B211" s="408">
        <v>1</v>
      </c>
      <c r="C211" s="260"/>
      <c r="D211" s="374">
        <v>0.5</v>
      </c>
      <c r="E211" s="408">
        <v>0.25</v>
      </c>
      <c r="F211" s="200">
        <v>0.25</v>
      </c>
      <c r="G211" s="186"/>
      <c r="H211" s="196"/>
      <c r="I211" s="200"/>
      <c r="J211" s="356">
        <v>0.23069999999999999</v>
      </c>
      <c r="K211" s="196">
        <f t="shared" si="52"/>
        <v>0.23069999999999999</v>
      </c>
      <c r="L211" s="88"/>
      <c r="M211" s="84"/>
      <c r="N211" s="84"/>
      <c r="O211" s="84"/>
      <c r="P211" s="84"/>
      <c r="Q211" s="260"/>
      <c r="R211" s="260"/>
      <c r="S211" s="260"/>
      <c r="T211" s="260"/>
      <c r="U211" s="260"/>
      <c r="V211" s="260"/>
      <c r="W211" s="197" t="s">
        <v>857</v>
      </c>
      <c r="X211" s="14"/>
      <c r="Y211" s="14"/>
      <c r="Z211" s="14"/>
      <c r="AA211" s="14"/>
      <c r="AB211" s="14"/>
      <c r="AC211" s="14"/>
      <c r="AD211" s="14"/>
      <c r="AE211" s="14"/>
      <c r="AF211" s="14"/>
      <c r="AG211" s="14"/>
    </row>
    <row r="212" spans="1:33" ht="24.75" customHeight="1">
      <c r="A212" s="397" t="s">
        <v>858</v>
      </c>
      <c r="B212" s="260"/>
      <c r="C212" s="260"/>
      <c r="D212" s="260"/>
      <c r="E212" s="260"/>
      <c r="F212" s="88"/>
      <c r="G212" s="88"/>
      <c r="H212" s="88"/>
      <c r="I212" s="88"/>
      <c r="J212" s="88"/>
      <c r="K212" s="88"/>
      <c r="L212" s="88"/>
      <c r="M212" s="84"/>
      <c r="N212" s="84"/>
      <c r="O212" s="84"/>
      <c r="P212" s="84"/>
      <c r="Q212" s="260"/>
      <c r="R212" s="260"/>
      <c r="S212" s="260"/>
      <c r="T212" s="260"/>
      <c r="U212" s="260"/>
      <c r="V212" s="260"/>
      <c r="W212" s="260"/>
      <c r="X212" s="14"/>
      <c r="Y212" s="14"/>
      <c r="Z212" s="14"/>
      <c r="AA212" s="14"/>
      <c r="AB212" s="14"/>
      <c r="AC212" s="14"/>
      <c r="AD212" s="14"/>
      <c r="AE212" s="14"/>
      <c r="AF212" s="14"/>
      <c r="AG212" s="14"/>
    </row>
    <row r="213" spans="1:33" ht="34.5" customHeight="1">
      <c r="A213" s="156" t="s">
        <v>859</v>
      </c>
      <c r="B213" s="260"/>
      <c r="C213" s="260"/>
      <c r="D213" s="260"/>
      <c r="E213" s="260"/>
      <c r="F213" s="88"/>
      <c r="G213" s="88"/>
      <c r="H213" s="88"/>
      <c r="I213" s="190" t="s">
        <v>629</v>
      </c>
      <c r="J213" s="88"/>
      <c r="K213" s="88"/>
      <c r="L213" s="88"/>
      <c r="M213" s="84"/>
      <c r="N213" s="84"/>
      <c r="O213" s="84"/>
      <c r="P213" s="84"/>
      <c r="Q213" s="260"/>
      <c r="R213" s="260"/>
      <c r="S213" s="260"/>
      <c r="T213" s="260"/>
      <c r="U213" s="260"/>
      <c r="V213" s="260"/>
      <c r="W213" s="260"/>
      <c r="X213" s="14"/>
      <c r="Y213" s="14"/>
      <c r="Z213" s="14"/>
      <c r="AA213" s="14"/>
      <c r="AB213" s="14"/>
      <c r="AC213" s="14"/>
      <c r="AD213" s="14"/>
      <c r="AE213" s="14"/>
      <c r="AF213" s="14"/>
      <c r="AG213" s="14"/>
    </row>
    <row r="214" spans="1:33" ht="30" customHeight="1">
      <c r="A214" s="156" t="s">
        <v>860</v>
      </c>
      <c r="B214" s="260"/>
      <c r="C214" s="260"/>
      <c r="D214" s="260"/>
      <c r="E214" s="260"/>
      <c r="F214" s="88"/>
      <c r="G214" s="88"/>
      <c r="H214" s="88"/>
      <c r="I214" s="88"/>
      <c r="J214" s="88"/>
      <c r="K214" s="88"/>
      <c r="L214" s="88"/>
      <c r="M214" s="84"/>
      <c r="N214" s="84"/>
      <c r="O214" s="84"/>
      <c r="P214" s="84"/>
      <c r="Q214" s="260"/>
      <c r="R214" s="260"/>
      <c r="S214" s="260"/>
      <c r="T214" s="260"/>
      <c r="U214" s="260"/>
      <c r="V214" s="260"/>
      <c r="W214" s="260"/>
      <c r="X214" s="14"/>
      <c r="Y214" s="14"/>
      <c r="Z214" s="14"/>
      <c r="AA214" s="14"/>
      <c r="AB214" s="14"/>
      <c r="AC214" s="14"/>
      <c r="AD214" s="14"/>
      <c r="AE214" s="14"/>
      <c r="AF214" s="14"/>
      <c r="AG214" s="14"/>
    </row>
    <row r="215" spans="1:33" ht="36.75" customHeight="1">
      <c r="A215" s="156" t="s">
        <v>861</v>
      </c>
      <c r="B215" s="260"/>
      <c r="C215" s="260"/>
      <c r="D215" s="260"/>
      <c r="E215" s="260"/>
      <c r="F215" s="88"/>
      <c r="G215" s="88"/>
      <c r="H215" s="88"/>
      <c r="I215" s="88"/>
      <c r="J215" s="88"/>
      <c r="K215" s="88"/>
      <c r="L215" s="88"/>
      <c r="M215" s="84"/>
      <c r="N215" s="84"/>
      <c r="O215" s="84"/>
      <c r="P215" s="84"/>
      <c r="Q215" s="260"/>
      <c r="R215" s="260"/>
      <c r="S215" s="260"/>
      <c r="T215" s="260"/>
      <c r="U215" s="260"/>
      <c r="V215" s="260"/>
      <c r="W215" s="260"/>
      <c r="X215" s="14"/>
      <c r="Y215" s="14"/>
      <c r="Z215" s="14"/>
      <c r="AA215" s="14"/>
      <c r="AB215" s="14"/>
      <c r="AC215" s="14"/>
      <c r="AD215" s="14"/>
      <c r="AE215" s="14"/>
      <c r="AF215" s="14"/>
      <c r="AG215" s="14"/>
    </row>
    <row r="216" spans="1:33" ht="24.75" customHeight="1">
      <c r="A216" s="260" t="s">
        <v>862</v>
      </c>
      <c r="B216" s="260"/>
      <c r="C216" s="260"/>
      <c r="D216" s="260"/>
      <c r="E216" s="260"/>
      <c r="F216" s="88"/>
      <c r="G216" s="88"/>
      <c r="H216" s="88"/>
      <c r="I216" s="88"/>
      <c r="J216" s="88"/>
      <c r="K216" s="88"/>
      <c r="L216" s="88"/>
      <c r="M216" s="84"/>
      <c r="N216" s="84"/>
      <c r="O216" s="84"/>
      <c r="P216" s="84"/>
      <c r="Q216" s="260"/>
      <c r="R216" s="260"/>
      <c r="S216" s="260"/>
      <c r="T216" s="260"/>
      <c r="U216" s="260"/>
      <c r="V216" s="260"/>
      <c r="W216" s="260"/>
      <c r="X216" s="14"/>
      <c r="Y216" s="14"/>
      <c r="Z216" s="14"/>
      <c r="AA216" s="14"/>
      <c r="AB216" s="14"/>
      <c r="AC216" s="14"/>
      <c r="AD216" s="14"/>
      <c r="AE216" s="14"/>
      <c r="AF216" s="14"/>
      <c r="AG216" s="14"/>
    </row>
    <row r="217" spans="1:33" ht="24.75" customHeight="1">
      <c r="A217" s="260" t="s">
        <v>863</v>
      </c>
      <c r="B217" s="260"/>
      <c r="C217" s="260"/>
      <c r="D217" s="260"/>
      <c r="E217" s="260"/>
      <c r="F217" s="88"/>
      <c r="G217" s="88"/>
      <c r="H217" s="88"/>
      <c r="I217" s="88"/>
      <c r="J217" s="88"/>
      <c r="K217" s="88"/>
      <c r="L217" s="88"/>
      <c r="M217" s="84"/>
      <c r="N217" s="84"/>
      <c r="O217" s="84"/>
      <c r="P217" s="84"/>
      <c r="Q217" s="260"/>
      <c r="R217" s="260"/>
      <c r="S217" s="260"/>
      <c r="T217" s="260"/>
      <c r="U217" s="260"/>
      <c r="V217" s="260"/>
      <c r="W217" s="260"/>
      <c r="X217" s="14"/>
      <c r="Y217" s="14"/>
      <c r="Z217" s="14"/>
      <c r="AA217" s="14"/>
      <c r="AB217" s="14"/>
      <c r="AC217" s="14"/>
      <c r="AD217" s="14"/>
      <c r="AE217" s="14"/>
      <c r="AF217" s="14"/>
      <c r="AG217" s="14"/>
    </row>
    <row r="218" spans="1:33" ht="16.5" customHeight="1">
      <c r="A218" s="212"/>
      <c r="B218" s="141"/>
      <c r="C218" s="141"/>
      <c r="D218" s="141"/>
      <c r="E218" s="141"/>
      <c r="F218" s="143"/>
      <c r="G218" s="88"/>
      <c r="H218" s="88"/>
      <c r="I218" s="88"/>
      <c r="J218" s="88"/>
      <c r="K218" s="88"/>
      <c r="L218" s="88"/>
      <c r="M218" s="159"/>
      <c r="N218" s="159"/>
      <c r="O218" s="159"/>
      <c r="P218" s="159"/>
      <c r="Q218" s="88"/>
      <c r="R218" s="88"/>
      <c r="S218" s="88"/>
      <c r="T218" s="88"/>
      <c r="U218" s="88"/>
      <c r="V218" s="88"/>
      <c r="W218" s="156"/>
    </row>
    <row r="219" spans="1:33" ht="31.5" customHeight="1">
      <c r="A219" s="211" t="s">
        <v>864</v>
      </c>
      <c r="B219" s="194">
        <v>0.1</v>
      </c>
      <c r="C219" s="141"/>
      <c r="D219" s="141"/>
      <c r="E219" s="141"/>
      <c r="F219" s="194">
        <v>0.1</v>
      </c>
      <c r="G219" s="88"/>
      <c r="H219" s="88"/>
      <c r="I219" s="88"/>
      <c r="J219" s="88"/>
      <c r="K219" s="196">
        <f>J219+I219+H219+G219</f>
        <v>0</v>
      </c>
      <c r="L219" s="88"/>
      <c r="M219" s="159"/>
      <c r="N219" s="159"/>
      <c r="O219" s="159"/>
      <c r="P219" s="159"/>
      <c r="Q219" s="88"/>
      <c r="R219" s="88"/>
      <c r="S219" s="88"/>
      <c r="T219" s="88"/>
      <c r="U219" s="88"/>
      <c r="V219" s="88"/>
      <c r="W219" s="156"/>
      <c r="X219" s="14"/>
      <c r="Y219" s="14"/>
      <c r="Z219" s="14"/>
    </row>
    <row r="220" spans="1:33" ht="31.5" customHeight="1">
      <c r="A220" s="183" t="s">
        <v>842</v>
      </c>
      <c r="B220" s="141"/>
      <c r="C220" s="141"/>
      <c r="D220" s="141"/>
      <c r="E220" s="141"/>
      <c r="F220" s="143"/>
      <c r="G220" s="88"/>
      <c r="H220" s="88"/>
      <c r="I220" s="88"/>
      <c r="J220" s="88"/>
      <c r="K220" s="88"/>
      <c r="L220" s="88"/>
      <c r="M220" s="159"/>
      <c r="N220" s="159"/>
      <c r="O220" s="159"/>
      <c r="P220" s="159"/>
      <c r="Q220" s="88"/>
      <c r="R220" s="88"/>
      <c r="S220" s="88"/>
      <c r="T220" s="88"/>
      <c r="U220" s="88"/>
      <c r="V220" s="88"/>
      <c r="W220" s="156"/>
      <c r="X220" s="14"/>
      <c r="Y220" s="14"/>
      <c r="Z220" s="14"/>
    </row>
    <row r="221" spans="1:33" ht="31.5" customHeight="1">
      <c r="A221" s="212" t="s">
        <v>865</v>
      </c>
      <c r="B221" s="141"/>
      <c r="C221" s="141">
        <v>13</v>
      </c>
      <c r="D221" s="141">
        <v>13</v>
      </c>
      <c r="E221" s="141">
        <v>13</v>
      </c>
      <c r="F221" s="143">
        <v>13</v>
      </c>
      <c r="G221" s="88">
        <v>13</v>
      </c>
      <c r="H221" s="88">
        <v>13</v>
      </c>
      <c r="I221" s="190">
        <v>13</v>
      </c>
      <c r="J221" s="190">
        <v>13</v>
      </c>
      <c r="K221" s="198">
        <f>J221+I221+H221+G221</f>
        <v>52</v>
      </c>
      <c r="L221" s="88"/>
      <c r="M221" s="159"/>
      <c r="N221" s="159"/>
      <c r="O221" s="159"/>
      <c r="P221" s="159"/>
      <c r="Q221" s="88"/>
      <c r="R221" s="88"/>
      <c r="S221" s="88"/>
      <c r="T221" s="88"/>
      <c r="U221" s="88"/>
      <c r="V221" s="88"/>
      <c r="W221" s="156"/>
      <c r="X221" s="14"/>
      <c r="Y221" s="14"/>
      <c r="Z221" s="14"/>
    </row>
    <row r="222" spans="1:33" ht="31.5" customHeight="1">
      <c r="A222" s="212" t="s">
        <v>844</v>
      </c>
      <c r="B222" s="141"/>
      <c r="C222" s="141"/>
      <c r="D222" s="141"/>
      <c r="E222" s="141"/>
      <c r="F222" s="143"/>
      <c r="G222" s="88"/>
      <c r="H222" s="88"/>
      <c r="I222" s="88"/>
      <c r="J222" s="88"/>
      <c r="K222" s="88"/>
      <c r="L222" s="88"/>
      <c r="M222" s="159"/>
      <c r="N222" s="159"/>
      <c r="O222" s="159"/>
      <c r="P222" s="159"/>
      <c r="Q222" s="88"/>
      <c r="R222" s="88"/>
      <c r="S222" s="88"/>
      <c r="T222" s="88"/>
      <c r="U222" s="88"/>
      <c r="V222" s="88"/>
      <c r="W222" s="156"/>
      <c r="X222" s="14"/>
      <c r="Y222" s="14"/>
      <c r="Z222" s="14"/>
    </row>
    <row r="223" spans="1:33" ht="31.5" customHeight="1">
      <c r="A223" s="212" t="s">
        <v>866</v>
      </c>
      <c r="B223" s="185">
        <v>0.5</v>
      </c>
      <c r="C223" s="141"/>
      <c r="D223" s="185"/>
      <c r="E223" s="141"/>
      <c r="F223" s="185">
        <v>0.5</v>
      </c>
      <c r="G223" s="88"/>
      <c r="H223" s="88"/>
      <c r="I223" s="88"/>
      <c r="J223" s="200">
        <v>0.5</v>
      </c>
      <c r="K223" s="186">
        <f>J223+I223+H223+G223</f>
        <v>0.5</v>
      </c>
      <c r="L223" s="88"/>
      <c r="M223" s="159"/>
      <c r="N223" s="159"/>
      <c r="O223" s="159"/>
      <c r="P223" s="159"/>
      <c r="Q223" s="88"/>
      <c r="R223" s="88"/>
      <c r="S223" s="88"/>
      <c r="T223" s="88"/>
      <c r="U223" s="88"/>
      <c r="V223" s="88"/>
      <c r="W223" s="156"/>
      <c r="X223" s="14"/>
      <c r="Y223" s="14"/>
      <c r="Z223" s="14"/>
    </row>
    <row r="224" spans="1:33" ht="31.5" customHeight="1">
      <c r="A224" s="212" t="s">
        <v>867</v>
      </c>
      <c r="B224" s="141"/>
      <c r="C224" s="141"/>
      <c r="D224" s="141"/>
      <c r="E224" s="141"/>
      <c r="F224" s="143"/>
      <c r="G224" s="88"/>
      <c r="H224" s="88"/>
      <c r="I224" s="88"/>
      <c r="J224" s="88"/>
      <c r="K224" s="88"/>
      <c r="L224" s="88"/>
      <c r="M224" s="159"/>
      <c r="N224" s="159"/>
      <c r="O224" s="159"/>
      <c r="P224" s="159"/>
      <c r="Q224" s="88"/>
      <c r="R224" s="88"/>
      <c r="S224" s="88"/>
      <c r="T224" s="88"/>
      <c r="U224" s="88"/>
      <c r="V224" s="88"/>
      <c r="W224" s="156"/>
      <c r="X224" s="14"/>
      <c r="Y224" s="14"/>
      <c r="Z224" s="14"/>
    </row>
    <row r="225" spans="1:33" ht="31.5" customHeight="1">
      <c r="A225" s="409" t="s">
        <v>868</v>
      </c>
      <c r="B225" s="141"/>
      <c r="C225" s="141"/>
      <c r="D225" s="141"/>
      <c r="E225" s="141"/>
      <c r="F225" s="143"/>
      <c r="G225" s="88"/>
      <c r="H225" s="88"/>
      <c r="I225" s="88"/>
      <c r="J225" s="88"/>
      <c r="K225" s="88"/>
      <c r="L225" s="88"/>
      <c r="M225" s="159"/>
      <c r="N225" s="159"/>
      <c r="O225" s="159"/>
      <c r="P225" s="159"/>
      <c r="Q225" s="88"/>
      <c r="R225" s="88"/>
      <c r="S225" s="88"/>
      <c r="T225" s="88"/>
      <c r="U225" s="88"/>
      <c r="V225" s="88"/>
      <c r="W225" s="156"/>
      <c r="X225" s="14"/>
      <c r="Y225" s="14"/>
      <c r="Z225" s="14"/>
    </row>
    <row r="226" spans="1:33" ht="31.5" customHeight="1">
      <c r="A226" s="352" t="s">
        <v>869</v>
      </c>
      <c r="B226" s="141"/>
      <c r="C226" s="141"/>
      <c r="D226" s="141"/>
      <c r="E226" s="141"/>
      <c r="F226" s="143"/>
      <c r="G226" s="88"/>
      <c r="H226" s="88"/>
      <c r="I226" s="88"/>
      <c r="J226" s="88"/>
      <c r="K226" s="88"/>
      <c r="L226" s="88"/>
      <c r="M226" s="159"/>
      <c r="N226" s="159"/>
      <c r="O226" s="159"/>
      <c r="P226" s="159"/>
      <c r="Q226" s="88"/>
      <c r="R226" s="88"/>
      <c r="S226" s="88"/>
      <c r="T226" s="88"/>
      <c r="U226" s="88"/>
      <c r="V226" s="88"/>
      <c r="W226" s="156"/>
      <c r="X226" s="14"/>
      <c r="Y226" s="14"/>
      <c r="Z226" s="14"/>
    </row>
    <row r="227" spans="1:33" ht="27" customHeight="1">
      <c r="A227" s="352" t="s">
        <v>870</v>
      </c>
      <c r="B227" s="141"/>
      <c r="C227" s="141"/>
      <c r="D227" s="141"/>
      <c r="E227" s="141"/>
      <c r="F227" s="143"/>
      <c r="G227" s="88"/>
      <c r="H227" s="88"/>
      <c r="I227" s="88"/>
      <c r="J227" s="88"/>
      <c r="K227" s="88"/>
      <c r="L227" s="88"/>
      <c r="M227" s="159"/>
      <c r="N227" s="159"/>
      <c r="O227" s="159"/>
      <c r="P227" s="159"/>
      <c r="Q227" s="88"/>
      <c r="R227" s="88"/>
      <c r="S227" s="88"/>
      <c r="T227" s="88"/>
      <c r="U227" s="88"/>
      <c r="V227" s="88"/>
      <c r="W227" s="156"/>
      <c r="X227" s="14"/>
      <c r="Y227" s="14"/>
      <c r="Z227" s="14"/>
      <c r="AA227" s="14"/>
      <c r="AB227" s="14"/>
      <c r="AC227" s="14"/>
      <c r="AD227" s="14"/>
      <c r="AE227" s="14"/>
      <c r="AF227" s="14"/>
      <c r="AG227" s="14"/>
    </row>
    <row r="228" spans="1:33" ht="27" customHeight="1">
      <c r="A228" s="352" t="s">
        <v>871</v>
      </c>
      <c r="B228" s="141"/>
      <c r="C228" s="141"/>
      <c r="D228" s="141"/>
      <c r="E228" s="141"/>
      <c r="F228" s="143"/>
      <c r="G228" s="88"/>
      <c r="H228" s="88"/>
      <c r="I228" s="88"/>
      <c r="J228" s="88"/>
      <c r="K228" s="88"/>
      <c r="L228" s="88"/>
      <c r="M228" s="159"/>
      <c r="N228" s="159"/>
      <c r="O228" s="159"/>
      <c r="P228" s="159"/>
      <c r="Q228" s="88"/>
      <c r="R228" s="88"/>
      <c r="S228" s="88"/>
      <c r="T228" s="88"/>
      <c r="U228" s="88"/>
      <c r="V228" s="88"/>
      <c r="W228" s="156"/>
      <c r="X228" s="14"/>
      <c r="Y228" s="14"/>
      <c r="Z228" s="14"/>
      <c r="AA228" s="14"/>
      <c r="AB228" s="14"/>
      <c r="AC228" s="14"/>
      <c r="AD228" s="14"/>
      <c r="AE228" s="14"/>
      <c r="AF228" s="14"/>
      <c r="AG228" s="14"/>
    </row>
    <row r="229" spans="1:33" ht="27" customHeight="1">
      <c r="A229" s="352" t="s">
        <v>872</v>
      </c>
      <c r="B229" s="141"/>
      <c r="C229" s="141"/>
      <c r="D229" s="141"/>
      <c r="E229" s="141"/>
      <c r="F229" s="143"/>
      <c r="G229" s="88"/>
      <c r="H229" s="88"/>
      <c r="I229" s="88"/>
      <c r="J229" s="88"/>
      <c r="K229" s="88"/>
      <c r="L229" s="88"/>
      <c r="M229" s="159"/>
      <c r="N229" s="159"/>
      <c r="O229" s="159"/>
      <c r="P229" s="159"/>
      <c r="Q229" s="88"/>
      <c r="R229" s="88"/>
      <c r="S229" s="88"/>
      <c r="T229" s="88"/>
      <c r="U229" s="88"/>
      <c r="V229" s="88"/>
      <c r="W229" s="156"/>
      <c r="X229" s="14"/>
      <c r="Y229" s="14"/>
      <c r="Z229" s="14"/>
      <c r="AA229" s="14"/>
      <c r="AB229" s="14"/>
      <c r="AC229" s="14"/>
      <c r="AD229" s="14"/>
      <c r="AE229" s="14"/>
      <c r="AF229" s="14"/>
      <c r="AG229" s="14"/>
    </row>
    <row r="230" spans="1:33" ht="27.75" customHeight="1">
      <c r="A230" s="352" t="s">
        <v>873</v>
      </c>
      <c r="B230" s="141"/>
      <c r="C230" s="141"/>
      <c r="D230" s="141"/>
      <c r="E230" s="141"/>
      <c r="F230" s="143"/>
      <c r="G230" s="88"/>
      <c r="H230" s="88"/>
      <c r="I230" s="88"/>
      <c r="J230" s="88"/>
      <c r="K230" s="88"/>
      <c r="L230" s="88"/>
      <c r="M230" s="159"/>
      <c r="N230" s="159"/>
      <c r="O230" s="159"/>
      <c r="P230" s="159"/>
      <c r="Q230" s="88"/>
      <c r="R230" s="88"/>
      <c r="S230" s="88"/>
      <c r="T230" s="88"/>
      <c r="U230" s="88"/>
      <c r="V230" s="88"/>
      <c r="W230" s="156"/>
      <c r="X230" s="14"/>
      <c r="Y230" s="14"/>
      <c r="Z230" s="14"/>
      <c r="AA230" s="14"/>
      <c r="AB230" s="14"/>
      <c r="AC230" s="14"/>
      <c r="AD230" s="14"/>
      <c r="AE230" s="14"/>
      <c r="AF230" s="14"/>
      <c r="AG230" s="14"/>
    </row>
    <row r="231" spans="1:33" ht="27.75" customHeight="1">
      <c r="A231" s="352" t="s">
        <v>863</v>
      </c>
      <c r="B231" s="141"/>
      <c r="C231" s="141"/>
      <c r="D231" s="141"/>
      <c r="E231" s="141"/>
      <c r="F231" s="143"/>
      <c r="G231" s="88"/>
      <c r="H231" s="88"/>
      <c r="I231" s="88"/>
      <c r="J231" s="88"/>
      <c r="K231" s="88"/>
      <c r="L231" s="88"/>
      <c r="M231" s="159"/>
      <c r="N231" s="159"/>
      <c r="O231" s="159"/>
      <c r="P231" s="159"/>
      <c r="Q231" s="88"/>
      <c r="R231" s="88"/>
      <c r="S231" s="88"/>
      <c r="T231" s="88"/>
      <c r="U231" s="88"/>
      <c r="V231" s="88"/>
      <c r="W231" s="156"/>
      <c r="X231" s="14"/>
      <c r="Y231" s="14"/>
      <c r="Z231" s="14"/>
      <c r="AA231" s="14"/>
      <c r="AB231" s="14"/>
      <c r="AC231" s="14"/>
      <c r="AD231" s="14"/>
      <c r="AE231" s="14"/>
      <c r="AF231" s="14"/>
      <c r="AG231" s="14"/>
    </row>
    <row r="232" spans="1:33" ht="27.75" customHeight="1">
      <c r="A232" s="409" t="s">
        <v>874</v>
      </c>
      <c r="B232" s="141"/>
      <c r="C232" s="141"/>
      <c r="D232" s="141"/>
      <c r="E232" s="141"/>
      <c r="F232" s="143"/>
      <c r="G232" s="88"/>
      <c r="H232" s="88"/>
      <c r="I232" s="88"/>
      <c r="J232" s="88"/>
      <c r="K232" s="88"/>
      <c r="L232" s="88"/>
      <c r="M232" s="159"/>
      <c r="N232" s="159"/>
      <c r="O232" s="159"/>
      <c r="P232" s="159"/>
      <c r="Q232" s="88"/>
      <c r="R232" s="88"/>
      <c r="S232" s="88"/>
      <c r="T232" s="88"/>
      <c r="U232" s="88"/>
      <c r="V232" s="88"/>
      <c r="W232" s="156"/>
      <c r="X232" s="14"/>
      <c r="Y232" s="14"/>
      <c r="Z232" s="14"/>
      <c r="AA232" s="14"/>
      <c r="AB232" s="14"/>
      <c r="AC232" s="14"/>
      <c r="AD232" s="14"/>
      <c r="AE232" s="14"/>
      <c r="AF232" s="14"/>
      <c r="AG232" s="14"/>
    </row>
    <row r="233" spans="1:33" ht="31.5" customHeight="1">
      <c r="A233" s="212" t="s">
        <v>875</v>
      </c>
      <c r="B233" s="141">
        <v>13</v>
      </c>
      <c r="C233" s="141"/>
      <c r="D233" s="141"/>
      <c r="E233" s="141"/>
      <c r="F233" s="143">
        <v>13</v>
      </c>
      <c r="G233" s="88"/>
      <c r="H233" s="88">
        <v>13</v>
      </c>
      <c r="I233" s="88"/>
      <c r="J233" s="190">
        <v>13</v>
      </c>
      <c r="K233" s="88">
        <f>J233+I233+H233+G233</f>
        <v>26</v>
      </c>
      <c r="L233" s="88"/>
      <c r="M233" s="159"/>
      <c r="N233" s="159"/>
      <c r="O233" s="159"/>
      <c r="P233" s="159"/>
      <c r="Q233" s="88"/>
      <c r="R233" s="88"/>
      <c r="S233" s="88"/>
      <c r="T233" s="88"/>
      <c r="U233" s="88"/>
      <c r="V233" s="88"/>
      <c r="W233" s="156"/>
      <c r="X233" s="14"/>
      <c r="Y233" s="14"/>
      <c r="Z233" s="14"/>
    </row>
    <row r="234" spans="1:33" ht="31.5" customHeight="1">
      <c r="A234" s="212" t="s">
        <v>844</v>
      </c>
      <c r="B234" s="141"/>
      <c r="C234" s="141"/>
      <c r="D234" s="141"/>
      <c r="E234" s="141"/>
      <c r="F234" s="143"/>
      <c r="G234" s="88"/>
      <c r="H234" s="88"/>
      <c r="I234" s="88"/>
      <c r="J234" s="88"/>
      <c r="K234" s="88"/>
      <c r="L234" s="88"/>
      <c r="M234" s="159"/>
      <c r="N234" s="159"/>
      <c r="O234" s="159"/>
      <c r="P234" s="159"/>
      <c r="Q234" s="88"/>
      <c r="R234" s="88"/>
      <c r="S234" s="88"/>
      <c r="T234" s="88"/>
      <c r="U234" s="88"/>
      <c r="V234" s="88"/>
      <c r="W234" s="156"/>
      <c r="X234" s="14"/>
      <c r="Y234" s="14"/>
      <c r="Z234" s="14"/>
    </row>
    <row r="235" spans="1:33" ht="31.5" customHeight="1">
      <c r="A235" s="212" t="s">
        <v>876</v>
      </c>
      <c r="B235" s="141">
        <v>6</v>
      </c>
      <c r="C235" s="141"/>
      <c r="D235" s="141"/>
      <c r="E235" s="141">
        <v>2</v>
      </c>
      <c r="F235" s="143">
        <v>4</v>
      </c>
      <c r="G235" s="88"/>
      <c r="H235" s="88"/>
      <c r="I235" s="190">
        <v>2</v>
      </c>
      <c r="J235" s="190">
        <v>4</v>
      </c>
      <c r="K235" s="88">
        <f>J235+I235+H235+G235</f>
        <v>6</v>
      </c>
      <c r="L235" s="88"/>
      <c r="M235" s="159"/>
      <c r="N235" s="159"/>
      <c r="O235" s="159"/>
      <c r="P235" s="159"/>
      <c r="Q235" s="88"/>
      <c r="R235" s="88"/>
      <c r="S235" s="88"/>
      <c r="T235" s="88"/>
      <c r="U235" s="88"/>
      <c r="V235" s="88"/>
      <c r="W235" s="156"/>
      <c r="X235" s="14"/>
      <c r="Y235" s="14"/>
      <c r="Z235" s="14"/>
    </row>
    <row r="236" spans="1:33" ht="31.5" customHeight="1">
      <c r="A236" s="183" t="s">
        <v>877</v>
      </c>
      <c r="B236" s="141"/>
      <c r="C236" s="141"/>
      <c r="D236" s="141"/>
      <c r="E236" s="141"/>
      <c r="F236" s="143"/>
      <c r="G236" s="88"/>
      <c r="H236" s="88"/>
      <c r="I236" s="88"/>
      <c r="J236" s="88"/>
      <c r="K236" s="88"/>
      <c r="L236" s="88"/>
      <c r="M236" s="159"/>
      <c r="N236" s="159"/>
      <c r="O236" s="159"/>
      <c r="P236" s="209">
        <v>83000000</v>
      </c>
      <c r="Q236" s="88"/>
      <c r="R236" s="88"/>
      <c r="S236" s="88"/>
      <c r="T236" s="88"/>
      <c r="U236" s="88"/>
      <c r="V236" s="88"/>
      <c r="W236" s="156"/>
      <c r="X236" s="14"/>
      <c r="Y236" s="14"/>
      <c r="Z236" s="14"/>
    </row>
    <row r="237" spans="1:33" ht="31.5" customHeight="1">
      <c r="A237" s="212" t="s">
        <v>878</v>
      </c>
      <c r="B237" s="143">
        <f>E237+F237+G237+H237</f>
        <v>18</v>
      </c>
      <c r="C237" s="141"/>
      <c r="D237" s="141"/>
      <c r="E237" s="141">
        <v>9</v>
      </c>
      <c r="F237" s="143">
        <v>9</v>
      </c>
      <c r="G237" s="88"/>
      <c r="H237" s="88"/>
      <c r="I237" s="190">
        <v>2</v>
      </c>
      <c r="J237" s="190">
        <v>4</v>
      </c>
      <c r="K237" s="88">
        <f>J237+I237+H237+G237</f>
        <v>6</v>
      </c>
      <c r="L237" s="88"/>
      <c r="M237" s="159"/>
      <c r="N237" s="159"/>
      <c r="O237" s="159"/>
      <c r="P237" s="159"/>
      <c r="Q237" s="88"/>
      <c r="R237" s="88"/>
      <c r="S237" s="88"/>
      <c r="T237" s="88"/>
      <c r="U237" s="88"/>
      <c r="V237" s="88"/>
      <c r="W237" s="156"/>
      <c r="X237" s="14"/>
      <c r="Y237" s="14"/>
      <c r="Z237" s="14"/>
    </row>
    <row r="238" spans="1:33" ht="31.5" customHeight="1">
      <c r="A238" s="275" t="s">
        <v>879</v>
      </c>
      <c r="B238" s="410"/>
      <c r="C238" s="410"/>
      <c r="D238" s="410"/>
      <c r="E238" s="410"/>
      <c r="F238" s="410"/>
      <c r="G238" s="410"/>
      <c r="H238" s="410"/>
      <c r="I238" s="410"/>
      <c r="J238" s="410"/>
      <c r="K238" s="410"/>
      <c r="L238" s="410">
        <f>M238+N238+O238+P238</f>
        <v>2500</v>
      </c>
      <c r="M238" s="410">
        <f>SUM(M239:M246)</f>
        <v>0</v>
      </c>
      <c r="N238" s="410">
        <f t="shared" ref="N238:O238" si="53">N240</f>
        <v>2500</v>
      </c>
      <c r="O238" s="410">
        <f t="shared" si="53"/>
        <v>0</v>
      </c>
      <c r="P238" s="410">
        <f>SUM(P239:P246)</f>
        <v>0</v>
      </c>
      <c r="Q238" s="410"/>
      <c r="R238" s="410">
        <f>R240</f>
        <v>2500</v>
      </c>
      <c r="S238" s="410"/>
      <c r="T238" s="410"/>
      <c r="U238" s="410"/>
      <c r="V238" s="410">
        <v>2500</v>
      </c>
      <c r="W238" s="410" t="s">
        <v>425</v>
      </c>
      <c r="X238" s="14"/>
      <c r="Y238" s="14"/>
      <c r="Z238" s="14"/>
    </row>
    <row r="239" spans="1:33" ht="24.75" customHeight="1">
      <c r="A239" s="411" t="s">
        <v>662</v>
      </c>
      <c r="B239" s="260"/>
      <c r="C239" s="260"/>
      <c r="D239" s="260"/>
      <c r="E239" s="260"/>
      <c r="F239" s="88"/>
      <c r="G239" s="208"/>
      <c r="H239" s="208"/>
      <c r="I239" s="208"/>
      <c r="J239" s="208"/>
      <c r="K239" s="208"/>
      <c r="L239" s="208"/>
      <c r="M239" s="285"/>
      <c r="N239" s="285"/>
      <c r="O239" s="285"/>
      <c r="P239" s="285"/>
      <c r="Q239" s="287"/>
      <c r="R239" s="284"/>
      <c r="S239" s="284"/>
      <c r="T239" s="284"/>
      <c r="U239" s="284"/>
      <c r="V239" s="284"/>
      <c r="W239" s="284"/>
      <c r="X239" s="412"/>
      <c r="Y239" s="14"/>
      <c r="Z239" s="14"/>
    </row>
    <row r="240" spans="1:33" ht="30" customHeight="1">
      <c r="A240" s="283" t="s">
        <v>880</v>
      </c>
      <c r="B240" s="269"/>
      <c r="C240" s="269">
        <v>1</v>
      </c>
      <c r="D240" s="269">
        <v>1</v>
      </c>
      <c r="E240" s="260"/>
      <c r="F240" s="88"/>
      <c r="G240" s="413" t="s">
        <v>321</v>
      </c>
      <c r="H240" s="141">
        <v>2</v>
      </c>
      <c r="I240" s="293"/>
      <c r="J240" s="293"/>
      <c r="K240" s="414">
        <f t="shared" ref="K240:K242" si="54">SUM(G240:J240)</f>
        <v>2</v>
      </c>
      <c r="L240" s="146">
        <v>2500</v>
      </c>
      <c r="M240" s="285" t="s">
        <v>321</v>
      </c>
      <c r="N240" s="293">
        <v>2500</v>
      </c>
      <c r="O240" s="146">
        <v>0</v>
      </c>
      <c r="P240" s="293"/>
      <c r="Q240" s="415"/>
      <c r="R240" s="284">
        <v>2500</v>
      </c>
      <c r="S240" s="284"/>
      <c r="T240" s="284"/>
      <c r="U240" s="284"/>
      <c r="V240" s="284">
        <f>SUM(Q240:U240)</f>
        <v>2500</v>
      </c>
      <c r="W240" s="284"/>
      <c r="X240" s="412"/>
      <c r="Y240" s="14"/>
      <c r="Z240" s="14"/>
    </row>
    <row r="241" spans="1:26" ht="26.25" customHeight="1">
      <c r="A241" s="411" t="s">
        <v>881</v>
      </c>
      <c r="B241" s="260"/>
      <c r="C241" s="260"/>
      <c r="D241" s="260"/>
      <c r="E241" s="260"/>
      <c r="F241" s="88"/>
      <c r="G241" s="208" t="s">
        <v>321</v>
      </c>
      <c r="H241" s="293"/>
      <c r="I241" s="293"/>
      <c r="J241" s="293"/>
      <c r="K241" s="414">
        <f t="shared" si="54"/>
        <v>0</v>
      </c>
      <c r="L241" s="293"/>
      <c r="M241" s="285" t="s">
        <v>321</v>
      </c>
      <c r="N241" s="293"/>
      <c r="O241" s="285"/>
      <c r="P241" s="285"/>
      <c r="Q241" s="415"/>
      <c r="R241" s="284"/>
      <c r="S241" s="284"/>
      <c r="T241" s="284"/>
      <c r="U241" s="284"/>
      <c r="V241" s="284"/>
      <c r="W241" s="284"/>
      <c r="X241" s="416"/>
      <c r="Y241" s="14"/>
      <c r="Z241" s="14"/>
    </row>
    <row r="242" spans="1:26" ht="26.25" customHeight="1">
      <c r="A242" s="283" t="s">
        <v>882</v>
      </c>
      <c r="B242" s="260"/>
      <c r="C242" s="260"/>
      <c r="D242" s="260"/>
      <c r="E242" s="260"/>
      <c r="F242" s="88"/>
      <c r="G242" s="208" t="s">
        <v>321</v>
      </c>
      <c r="H242" s="293"/>
      <c r="I242" s="293"/>
      <c r="J242" s="293"/>
      <c r="K242" s="414">
        <f t="shared" si="54"/>
        <v>0</v>
      </c>
      <c r="L242" s="293"/>
      <c r="M242" s="285" t="s">
        <v>321</v>
      </c>
      <c r="N242" s="293"/>
      <c r="O242" s="285"/>
      <c r="P242" s="285"/>
      <c r="Q242" s="415"/>
      <c r="R242" s="284"/>
      <c r="S242" s="284"/>
      <c r="T242" s="284"/>
      <c r="U242" s="284"/>
      <c r="V242" s="284"/>
      <c r="W242" s="284"/>
      <c r="X242" s="416"/>
      <c r="Y242" s="14"/>
      <c r="Z242" s="14"/>
    </row>
    <row r="243" spans="1:26" ht="18" customHeight="1">
      <c r="A243" s="411"/>
      <c r="B243" s="260"/>
      <c r="C243" s="260"/>
      <c r="D243" s="260"/>
      <c r="E243" s="260"/>
      <c r="F243" s="88"/>
      <c r="G243" s="208"/>
      <c r="H243" s="293"/>
      <c r="I243" s="293"/>
      <c r="J243" s="293"/>
      <c r="K243" s="293"/>
      <c r="L243" s="293"/>
      <c r="M243" s="285"/>
      <c r="N243" s="293"/>
      <c r="O243" s="285"/>
      <c r="P243" s="285"/>
      <c r="Q243" s="415"/>
      <c r="R243" s="284"/>
      <c r="S243" s="284"/>
      <c r="T243" s="284"/>
      <c r="U243" s="284"/>
      <c r="V243" s="284"/>
      <c r="W243" s="284"/>
      <c r="X243" s="416"/>
      <c r="Y243" s="14"/>
      <c r="Z243" s="14"/>
    </row>
    <row r="244" spans="1:26" ht="25.5" customHeight="1">
      <c r="A244" s="411" t="s">
        <v>883</v>
      </c>
      <c r="B244" s="260"/>
      <c r="C244" s="260"/>
      <c r="D244" s="260"/>
      <c r="E244" s="260"/>
      <c r="F244" s="88"/>
      <c r="G244" s="208"/>
      <c r="H244" s="208"/>
      <c r="I244" s="208"/>
      <c r="J244" s="381"/>
      <c r="K244" s="381"/>
      <c r="L244" s="381"/>
      <c r="M244" s="285"/>
      <c r="N244" s="293"/>
      <c r="O244" s="285"/>
      <c r="P244" s="285"/>
      <c r="Q244" s="287"/>
      <c r="R244" s="284"/>
      <c r="S244" s="284"/>
      <c r="T244" s="284"/>
      <c r="U244" s="284"/>
      <c r="V244" s="284"/>
      <c r="W244" s="284"/>
      <c r="X244" s="416"/>
      <c r="Y244" s="3"/>
      <c r="Z244" s="3"/>
    </row>
    <row r="245" spans="1:26" ht="36" customHeight="1">
      <c r="A245" s="417" t="s">
        <v>884</v>
      </c>
      <c r="B245" s="260">
        <v>7</v>
      </c>
      <c r="C245" s="260"/>
      <c r="D245" s="418">
        <v>7</v>
      </c>
      <c r="E245" s="269"/>
      <c r="F245" s="269"/>
      <c r="G245" s="208"/>
      <c r="H245" s="190">
        <v>9</v>
      </c>
      <c r="I245" s="208"/>
      <c r="J245" s="208"/>
      <c r="K245" s="414">
        <f>SUM(G245:J245)</f>
        <v>9</v>
      </c>
      <c r="L245" s="208"/>
      <c r="M245" s="285" t="s">
        <v>321</v>
      </c>
      <c r="N245" s="285"/>
      <c r="O245" s="285"/>
      <c r="P245" s="285"/>
      <c r="Q245" s="287"/>
      <c r="R245" s="284"/>
      <c r="S245" s="284"/>
      <c r="T245" s="284"/>
      <c r="U245" s="284"/>
      <c r="V245" s="284"/>
      <c r="W245" s="284"/>
      <c r="X245" s="416"/>
      <c r="Y245" s="3"/>
      <c r="Z245" s="3"/>
    </row>
    <row r="246" spans="1:26" ht="13.5" customHeight="1">
      <c r="A246" s="283"/>
      <c r="B246" s="260"/>
      <c r="C246" s="260"/>
      <c r="D246" s="260"/>
      <c r="E246" s="260"/>
      <c r="F246" s="88"/>
      <c r="G246" s="208"/>
      <c r="H246" s="208"/>
      <c r="I246" s="208"/>
      <c r="J246" s="208"/>
      <c r="K246" s="208"/>
      <c r="L246" s="208"/>
      <c r="M246" s="285"/>
      <c r="N246" s="285"/>
      <c r="O246" s="285"/>
      <c r="P246" s="285"/>
      <c r="Q246" s="287"/>
      <c r="R246" s="284"/>
      <c r="S246" s="284"/>
      <c r="T246" s="284"/>
      <c r="U246" s="284"/>
      <c r="V246" s="284"/>
      <c r="W246" s="284"/>
      <c r="X246" s="416"/>
      <c r="Y246" s="3"/>
      <c r="Z246" s="3"/>
    </row>
    <row r="247" spans="1:26" ht="48" customHeight="1">
      <c r="A247" s="275" t="s">
        <v>885</v>
      </c>
      <c r="B247" s="410"/>
      <c r="C247" s="410"/>
      <c r="D247" s="410"/>
      <c r="E247" s="410"/>
      <c r="F247" s="410"/>
      <c r="G247" s="410"/>
      <c r="H247" s="410"/>
      <c r="I247" s="410"/>
      <c r="J247" s="410"/>
      <c r="K247" s="410"/>
      <c r="L247" s="410">
        <f>M247+N247+O247+P247</f>
        <v>1840</v>
      </c>
      <c r="M247" s="410">
        <f t="shared" ref="M247:O247" si="55">SUM(M248:M251)</f>
        <v>1840</v>
      </c>
      <c r="N247" s="410">
        <f t="shared" si="55"/>
        <v>0</v>
      </c>
      <c r="O247" s="410">
        <f t="shared" si="55"/>
        <v>0</v>
      </c>
      <c r="P247" s="410"/>
      <c r="Q247" s="410">
        <f t="shared" ref="Q247:U247" si="56">SUM(Q248:Q251)</f>
        <v>1840</v>
      </c>
      <c r="R247" s="410">
        <f t="shared" si="56"/>
        <v>0</v>
      </c>
      <c r="S247" s="410">
        <f t="shared" si="56"/>
        <v>0</v>
      </c>
      <c r="T247" s="410">
        <f t="shared" si="56"/>
        <v>0</v>
      </c>
      <c r="U247" s="410">
        <f t="shared" si="56"/>
        <v>1840</v>
      </c>
      <c r="V247" s="410" t="s">
        <v>425</v>
      </c>
      <c r="W247" s="410"/>
      <c r="X247" s="416"/>
      <c r="Y247" s="3"/>
      <c r="Z247" s="3"/>
    </row>
    <row r="248" spans="1:26" ht="26.25" customHeight="1">
      <c r="A248" s="417" t="s">
        <v>886</v>
      </c>
      <c r="B248" s="419">
        <v>2022</v>
      </c>
      <c r="C248" s="260"/>
      <c r="D248" s="260">
        <v>2022</v>
      </c>
      <c r="E248" s="260"/>
      <c r="F248" s="88"/>
      <c r="G248" s="208">
        <v>2022</v>
      </c>
      <c r="H248" s="208"/>
      <c r="I248" s="208"/>
      <c r="J248" s="208"/>
      <c r="K248" s="414">
        <f t="shared" ref="K248:K249" si="57">SUM(G248:J248)</f>
        <v>2022</v>
      </c>
      <c r="L248" s="208"/>
      <c r="M248" s="285"/>
      <c r="N248" s="285"/>
      <c r="O248" s="285"/>
      <c r="P248" s="285"/>
      <c r="Q248" s="287"/>
      <c r="R248" s="284"/>
      <c r="S248" s="284"/>
      <c r="T248" s="284"/>
      <c r="U248" s="284"/>
      <c r="V248" s="284"/>
      <c r="W248" s="284"/>
      <c r="X248" s="412"/>
      <c r="Y248" s="14"/>
      <c r="Z248" s="14"/>
    </row>
    <row r="249" spans="1:26" ht="27.75" customHeight="1">
      <c r="A249" s="417" t="s">
        <v>887</v>
      </c>
      <c r="B249" s="260">
        <v>98</v>
      </c>
      <c r="C249" s="260"/>
      <c r="D249" s="260">
        <v>98</v>
      </c>
      <c r="E249" s="260"/>
      <c r="F249" s="88"/>
      <c r="G249" s="291">
        <v>98</v>
      </c>
      <c r="H249" s="208"/>
      <c r="I249" s="208"/>
      <c r="J249" s="208"/>
      <c r="K249" s="414">
        <f t="shared" si="57"/>
        <v>98</v>
      </c>
      <c r="L249" s="208"/>
      <c r="M249" s="285"/>
      <c r="N249" s="285"/>
      <c r="O249" s="285"/>
      <c r="P249" s="285"/>
      <c r="Q249" s="287"/>
      <c r="R249" s="284"/>
      <c r="S249" s="284"/>
      <c r="T249" s="284"/>
      <c r="U249" s="284"/>
      <c r="V249" s="284"/>
      <c r="W249" s="284"/>
      <c r="X249" s="412"/>
      <c r="Y249" s="14"/>
      <c r="Z249" s="14"/>
    </row>
    <row r="250" spans="1:26" ht="15.75" customHeight="1">
      <c r="A250" s="417"/>
      <c r="B250" s="374"/>
      <c r="C250" s="374"/>
      <c r="D250" s="374"/>
      <c r="E250" s="374"/>
      <c r="F250" s="186"/>
      <c r="G250" s="208"/>
      <c r="H250" s="208"/>
      <c r="I250" s="208"/>
      <c r="J250" s="208"/>
      <c r="K250" s="208"/>
      <c r="L250" s="208"/>
      <c r="M250" s="285"/>
      <c r="N250" s="285"/>
      <c r="O250" s="285"/>
      <c r="P250" s="285"/>
      <c r="Q250" s="287"/>
      <c r="R250" s="284"/>
      <c r="S250" s="284"/>
      <c r="T250" s="284"/>
      <c r="U250" s="284"/>
      <c r="V250" s="284"/>
      <c r="W250" s="284"/>
      <c r="X250" s="412"/>
      <c r="Y250" s="14"/>
      <c r="Z250" s="14"/>
    </row>
    <row r="251" spans="1:26" ht="42.75" customHeight="1">
      <c r="A251" s="417" t="s">
        <v>888</v>
      </c>
      <c r="B251" s="419">
        <v>2022</v>
      </c>
      <c r="C251" s="260">
        <v>2022</v>
      </c>
      <c r="D251" s="260">
        <v>2022</v>
      </c>
      <c r="E251" s="419">
        <v>2022</v>
      </c>
      <c r="F251" s="198">
        <v>2022</v>
      </c>
      <c r="G251" s="420" t="s">
        <v>889</v>
      </c>
      <c r="H251" s="186">
        <v>0.98</v>
      </c>
      <c r="I251" s="208"/>
      <c r="J251" s="208"/>
      <c r="K251" s="421">
        <f>SUM(G251:J251)</f>
        <v>0.98</v>
      </c>
      <c r="L251" s="293">
        <f>M251+N251+O251+P251</f>
        <v>20000</v>
      </c>
      <c r="M251" s="285">
        <v>1840</v>
      </c>
      <c r="N251" s="285">
        <v>0</v>
      </c>
      <c r="O251" s="285"/>
      <c r="P251" s="394">
        <v>18160</v>
      </c>
      <c r="Q251" s="285">
        <v>1840</v>
      </c>
      <c r="R251" s="284"/>
      <c r="S251" s="284"/>
      <c r="T251" s="284"/>
      <c r="U251" s="296">
        <f>SUM(Q251:T251)</f>
        <v>1840</v>
      </c>
      <c r="V251" s="284" t="s">
        <v>890</v>
      </c>
      <c r="W251" s="284"/>
      <c r="X251" s="412"/>
      <c r="Y251" s="14"/>
      <c r="Z251" s="14"/>
    </row>
    <row r="252" spans="1:26" ht="19.5" customHeight="1">
      <c r="A252" s="417"/>
      <c r="B252" s="260"/>
      <c r="C252" s="260"/>
      <c r="D252" s="260"/>
      <c r="E252" s="260"/>
      <c r="F252" s="88"/>
      <c r="G252" s="208"/>
      <c r="H252" s="208"/>
      <c r="I252" s="208"/>
      <c r="J252" s="208"/>
      <c r="K252" s="208"/>
      <c r="L252" s="208"/>
      <c r="M252" s="285"/>
      <c r="N252" s="285"/>
      <c r="O252" s="285"/>
      <c r="P252" s="285"/>
      <c r="Q252" s="287"/>
      <c r="R252" s="284"/>
      <c r="S252" s="284"/>
      <c r="T252" s="284"/>
      <c r="U252" s="284"/>
      <c r="V252" s="284"/>
      <c r="W252" s="284"/>
      <c r="X252" s="412"/>
      <c r="Y252" s="14"/>
      <c r="Z252" s="14"/>
    </row>
    <row r="253" spans="1:26" ht="21" customHeight="1">
      <c r="A253" s="422" t="s">
        <v>891</v>
      </c>
      <c r="B253" s="260"/>
      <c r="C253" s="260"/>
      <c r="D253" s="260"/>
      <c r="E253" s="260"/>
      <c r="F253" s="88"/>
      <c r="G253" s="208"/>
      <c r="H253" s="208"/>
      <c r="I253" s="208"/>
      <c r="J253" s="208"/>
      <c r="K253" s="208"/>
      <c r="L253" s="208"/>
      <c r="M253" s="285"/>
      <c r="N253" s="285"/>
      <c r="O253" s="285"/>
      <c r="P253" s="285"/>
      <c r="Q253" s="287"/>
      <c r="R253" s="284"/>
      <c r="S253" s="284"/>
      <c r="T253" s="284"/>
      <c r="U253" s="284"/>
      <c r="V253" s="284"/>
      <c r="W253" s="284"/>
      <c r="X253" s="412"/>
      <c r="Y253" s="14"/>
      <c r="Z253" s="14"/>
    </row>
    <row r="254" spans="1:26" ht="20.25" customHeight="1">
      <c r="A254" s="422" t="s">
        <v>892</v>
      </c>
      <c r="B254" s="88">
        <v>5</v>
      </c>
      <c r="C254" s="88">
        <v>5</v>
      </c>
      <c r="D254" s="88"/>
      <c r="E254" s="88">
        <v>5</v>
      </c>
      <c r="F254" s="88"/>
      <c r="G254" s="291">
        <v>5</v>
      </c>
      <c r="H254" s="291"/>
      <c r="I254" s="291">
        <v>5</v>
      </c>
      <c r="J254" s="208"/>
      <c r="K254" s="414">
        <f t="shared" ref="K254:K256" si="58">SUM(G254:J254)</f>
        <v>10</v>
      </c>
      <c r="L254" s="208"/>
      <c r="M254" s="285"/>
      <c r="N254" s="285"/>
      <c r="O254" s="285"/>
      <c r="P254" s="285"/>
      <c r="Q254" s="287"/>
      <c r="R254" s="284"/>
      <c r="S254" s="284"/>
      <c r="T254" s="284"/>
      <c r="U254" s="284"/>
      <c r="V254" s="284"/>
      <c r="W254" s="284"/>
      <c r="X254" s="412"/>
      <c r="Y254" s="14"/>
      <c r="Z254" s="14"/>
    </row>
    <row r="255" spans="1:26" ht="27.75" customHeight="1">
      <c r="A255" s="422" t="s">
        <v>893</v>
      </c>
      <c r="B255" s="88">
        <v>9</v>
      </c>
      <c r="C255" s="88">
        <v>9</v>
      </c>
      <c r="D255" s="88"/>
      <c r="E255" s="88">
        <v>9</v>
      </c>
      <c r="F255" s="88"/>
      <c r="G255" s="291">
        <v>9</v>
      </c>
      <c r="H255" s="291"/>
      <c r="I255" s="291">
        <v>9</v>
      </c>
      <c r="J255" s="208"/>
      <c r="K255" s="414">
        <f t="shared" si="58"/>
        <v>18</v>
      </c>
      <c r="L255" s="208"/>
      <c r="M255" s="285"/>
      <c r="N255" s="285"/>
      <c r="O255" s="285"/>
      <c r="P255" s="285"/>
      <c r="Q255" s="287"/>
      <c r="R255" s="284"/>
      <c r="S255" s="284"/>
      <c r="T255" s="284"/>
      <c r="U255" s="284"/>
      <c r="V255" s="284"/>
      <c r="W255" s="284"/>
      <c r="X255" s="412"/>
      <c r="Y255" s="14"/>
      <c r="Z255" s="14"/>
    </row>
    <row r="256" spans="1:26" ht="29.25" customHeight="1">
      <c r="A256" s="422" t="s">
        <v>894</v>
      </c>
      <c r="B256" s="88">
        <v>84</v>
      </c>
      <c r="C256" s="88">
        <v>84</v>
      </c>
      <c r="D256" s="88"/>
      <c r="E256" s="88">
        <v>84</v>
      </c>
      <c r="F256" s="88"/>
      <c r="G256" s="291">
        <v>84</v>
      </c>
      <c r="H256" s="291"/>
      <c r="I256" s="291">
        <v>84</v>
      </c>
      <c r="J256" s="208"/>
      <c r="K256" s="414">
        <f t="shared" si="58"/>
        <v>168</v>
      </c>
      <c r="L256" s="208"/>
      <c r="M256" s="285"/>
      <c r="N256" s="285"/>
      <c r="O256" s="285"/>
      <c r="P256" s="285"/>
      <c r="Q256" s="287"/>
      <c r="R256" s="284"/>
      <c r="S256" s="284"/>
      <c r="T256" s="284"/>
      <c r="U256" s="284"/>
      <c r="V256" s="284"/>
      <c r="W256" s="284"/>
      <c r="X256" s="412"/>
      <c r="Y256" s="14"/>
      <c r="Z256" s="14"/>
    </row>
    <row r="257" spans="1:26" ht="22.5" customHeight="1">
      <c r="A257" s="275" t="s">
        <v>895</v>
      </c>
      <c r="B257" s="410"/>
      <c r="C257" s="410"/>
      <c r="D257" s="410"/>
      <c r="E257" s="410"/>
      <c r="F257" s="410"/>
      <c r="G257" s="423"/>
      <c r="H257" s="410"/>
      <c r="I257" s="410"/>
      <c r="J257" s="410"/>
      <c r="K257" s="396"/>
      <c r="L257" s="410">
        <f>M257+N257+O257+P257</f>
        <v>66942</v>
      </c>
      <c r="M257" s="424">
        <v>0</v>
      </c>
      <c r="N257" s="410">
        <f t="shared" ref="N257:O257" si="59">SUM(N258:N271)</f>
        <v>30842</v>
      </c>
      <c r="O257" s="410">
        <f t="shared" si="59"/>
        <v>18660</v>
      </c>
      <c r="P257" s="424">
        <v>17440</v>
      </c>
      <c r="Q257" s="410">
        <f t="shared" ref="Q257:S257" si="60">SUM(Q258:Q271)</f>
        <v>0</v>
      </c>
      <c r="R257" s="410">
        <f t="shared" si="60"/>
        <v>30842</v>
      </c>
      <c r="S257" s="410">
        <f t="shared" si="60"/>
        <v>18660</v>
      </c>
      <c r="T257" s="424">
        <v>17440</v>
      </c>
      <c r="U257" s="410">
        <f>R257+S257+T257</f>
        <v>66942</v>
      </c>
      <c r="V257" s="410" t="s">
        <v>425</v>
      </c>
      <c r="W257" s="410"/>
      <c r="X257" s="412"/>
      <c r="Y257" s="14"/>
      <c r="Z257" s="14"/>
    </row>
    <row r="258" spans="1:26" ht="24.75" customHeight="1">
      <c r="A258" s="425" t="s">
        <v>662</v>
      </c>
      <c r="B258" s="260"/>
      <c r="C258" s="260"/>
      <c r="D258" s="260"/>
      <c r="E258" s="260"/>
      <c r="F258" s="88"/>
      <c r="G258" s="208"/>
      <c r="H258" s="208"/>
      <c r="I258" s="208"/>
      <c r="J258" s="208"/>
      <c r="K258" s="208"/>
      <c r="L258" s="208"/>
      <c r="M258" s="285"/>
      <c r="N258" s="285"/>
      <c r="O258" s="285"/>
      <c r="P258" s="285"/>
      <c r="Q258" s="287"/>
      <c r="R258" s="284"/>
      <c r="S258" s="284"/>
      <c r="T258" s="284"/>
      <c r="U258" s="284"/>
      <c r="V258" s="284"/>
      <c r="W258" s="284"/>
      <c r="X258" s="416"/>
      <c r="Y258" s="14"/>
      <c r="Z258" s="14"/>
    </row>
    <row r="259" spans="1:26" ht="36.75" customHeight="1">
      <c r="A259" s="283" t="s">
        <v>896</v>
      </c>
      <c r="B259" s="260"/>
      <c r="C259" s="260"/>
      <c r="D259" s="260"/>
      <c r="E259" s="260"/>
      <c r="F259" s="88"/>
      <c r="G259" s="208"/>
      <c r="H259" s="208"/>
      <c r="I259" s="208"/>
      <c r="J259" s="208"/>
      <c r="K259" s="208"/>
      <c r="L259" s="208"/>
      <c r="M259" s="285"/>
      <c r="N259" s="285"/>
      <c r="O259" s="285"/>
      <c r="P259" s="285"/>
      <c r="Q259" s="287"/>
      <c r="R259" s="284"/>
      <c r="S259" s="284"/>
      <c r="T259" s="284"/>
      <c r="U259" s="284"/>
      <c r="V259" s="284"/>
      <c r="W259" s="284"/>
      <c r="X259" s="412"/>
      <c r="Y259" s="14"/>
      <c r="Z259" s="14"/>
    </row>
    <row r="260" spans="1:26" ht="29.25" customHeight="1">
      <c r="A260" s="283" t="s">
        <v>897</v>
      </c>
      <c r="B260" s="260"/>
      <c r="C260" s="260"/>
      <c r="D260" s="260"/>
      <c r="E260" s="260"/>
      <c r="F260" s="88"/>
      <c r="G260" s="88"/>
      <c r="H260" s="88"/>
      <c r="I260" s="208"/>
      <c r="J260" s="292">
        <v>7</v>
      </c>
      <c r="K260" s="414">
        <f>SUM(G260:J260)</f>
        <v>7</v>
      </c>
      <c r="L260" s="208"/>
      <c r="M260" s="285"/>
      <c r="N260" s="285"/>
      <c r="O260" s="285"/>
      <c r="P260" s="285"/>
      <c r="Q260" s="287"/>
      <c r="R260" s="284"/>
      <c r="S260" s="284"/>
      <c r="T260" s="284"/>
      <c r="U260" s="284"/>
      <c r="V260" s="284"/>
      <c r="W260" s="284"/>
      <c r="X260" s="412"/>
      <c r="Y260" s="14"/>
      <c r="Z260" s="14"/>
    </row>
    <row r="261" spans="1:26" ht="37.5" customHeight="1">
      <c r="A261" s="283"/>
      <c r="B261" s="284"/>
      <c r="C261" s="284"/>
      <c r="D261" s="284"/>
      <c r="E261" s="284"/>
      <c r="F261" s="208"/>
      <c r="G261" s="208"/>
      <c r="H261" s="88"/>
      <c r="I261" s="208"/>
      <c r="J261" s="208"/>
      <c r="K261" s="208"/>
      <c r="L261" s="208"/>
      <c r="M261" s="285"/>
      <c r="N261" s="285"/>
      <c r="O261" s="285"/>
      <c r="P261" s="285"/>
      <c r="Q261" s="287"/>
      <c r="R261" s="284"/>
      <c r="S261" s="284"/>
      <c r="T261" s="284"/>
      <c r="U261" s="284"/>
      <c r="V261" s="284"/>
      <c r="W261" s="284"/>
      <c r="X261" s="412"/>
      <c r="Y261" s="14"/>
      <c r="Z261" s="14"/>
    </row>
    <row r="262" spans="1:26" ht="21" customHeight="1">
      <c r="A262" s="411" t="s">
        <v>479</v>
      </c>
      <c r="B262" s="284"/>
      <c r="C262" s="284"/>
      <c r="D262" s="284"/>
      <c r="E262" s="284"/>
      <c r="F262" s="208"/>
      <c r="G262" s="208"/>
      <c r="H262" s="88"/>
      <c r="I262" s="208"/>
      <c r="J262" s="208"/>
      <c r="K262" s="208"/>
      <c r="L262" s="208"/>
      <c r="M262" s="285"/>
      <c r="N262" s="285"/>
      <c r="O262" s="285"/>
      <c r="P262" s="285"/>
      <c r="Q262" s="287"/>
      <c r="R262" s="284"/>
      <c r="S262" s="284"/>
      <c r="T262" s="284"/>
      <c r="U262" s="284"/>
      <c r="V262" s="284"/>
      <c r="W262" s="284"/>
      <c r="X262" s="412"/>
      <c r="Y262" s="14"/>
      <c r="Z262" s="14"/>
    </row>
    <row r="263" spans="1:26" ht="58.5" customHeight="1">
      <c r="A263" s="283" t="s">
        <v>898</v>
      </c>
      <c r="B263" s="284">
        <v>0</v>
      </c>
      <c r="C263" s="284"/>
      <c r="D263" s="88" t="s">
        <v>899</v>
      </c>
      <c r="E263" s="260"/>
      <c r="F263" s="88"/>
      <c r="G263" s="208"/>
      <c r="H263" s="88"/>
      <c r="I263" s="208"/>
      <c r="J263" s="208"/>
      <c r="K263" s="208">
        <v>0</v>
      </c>
      <c r="L263" s="208">
        <f>M263+N263+O263+P263</f>
        <v>1942</v>
      </c>
      <c r="M263" s="285">
        <f>M24</f>
        <v>0</v>
      </c>
      <c r="N263" s="293">
        <v>0</v>
      </c>
      <c r="O263" s="146">
        <v>0</v>
      </c>
      <c r="P263" s="146">
        <v>1942</v>
      </c>
      <c r="Q263" s="293"/>
      <c r="R263" s="284"/>
      <c r="S263" s="304"/>
      <c r="T263" s="304">
        <v>1942</v>
      </c>
      <c r="U263" s="284">
        <f>T263</f>
        <v>1942</v>
      </c>
      <c r="V263" s="284" t="s">
        <v>425</v>
      </c>
      <c r="W263" s="284"/>
      <c r="X263" s="412"/>
      <c r="Y263" s="14"/>
      <c r="Z263" s="14"/>
    </row>
    <row r="264" spans="1:26" ht="19.5" customHeight="1">
      <c r="A264" s="283"/>
      <c r="B264" s="284"/>
      <c r="C264" s="284"/>
      <c r="D264" s="284"/>
      <c r="E264" s="284"/>
      <c r="F264" s="208"/>
      <c r="G264" s="208"/>
      <c r="H264" s="208"/>
      <c r="I264" s="208"/>
      <c r="J264" s="208"/>
      <c r="K264" s="208"/>
      <c r="L264" s="208"/>
      <c r="M264" s="285"/>
      <c r="N264" s="293"/>
      <c r="O264" s="293"/>
      <c r="P264" s="293"/>
      <c r="Q264" s="293"/>
      <c r="R264" s="284"/>
      <c r="S264" s="284"/>
      <c r="T264" s="284"/>
      <c r="U264" s="284"/>
      <c r="V264" s="284"/>
      <c r="W264" s="284"/>
      <c r="X264" s="412"/>
      <c r="Y264" s="14"/>
      <c r="Z264" s="14"/>
    </row>
    <row r="265" spans="1:26" ht="21" customHeight="1">
      <c r="A265" s="283" t="s">
        <v>900</v>
      </c>
      <c r="B265" s="380">
        <v>7</v>
      </c>
      <c r="C265" s="260"/>
      <c r="D265" s="156">
        <v>1</v>
      </c>
      <c r="E265" s="197">
        <v>3</v>
      </c>
      <c r="F265" s="197">
        <v>3</v>
      </c>
      <c r="G265" s="88"/>
      <c r="H265" s="88"/>
      <c r="I265" s="292">
        <v>7</v>
      </c>
      <c r="J265" s="208"/>
      <c r="K265" s="414">
        <f>SUM(G265:J265)</f>
        <v>7</v>
      </c>
      <c r="L265" s="208">
        <f>M265+N265+O265+P265</f>
        <v>20000</v>
      </c>
      <c r="M265" s="285"/>
      <c r="N265" s="285"/>
      <c r="O265" s="146">
        <v>15900</v>
      </c>
      <c r="P265" s="146">
        <v>4100</v>
      </c>
      <c r="Q265" s="287"/>
      <c r="R265" s="284"/>
      <c r="S265" s="304">
        <v>15900</v>
      </c>
      <c r="T265" s="304">
        <v>4100</v>
      </c>
      <c r="U265" s="284">
        <f>S265+T265</f>
        <v>20000</v>
      </c>
      <c r="V265" s="284" t="s">
        <v>425</v>
      </c>
      <c r="W265" s="284"/>
      <c r="X265" s="412"/>
      <c r="Y265" s="14"/>
      <c r="Z265" s="14"/>
    </row>
    <row r="266" spans="1:26" ht="21" customHeight="1">
      <c r="A266" s="283"/>
      <c r="B266" s="426"/>
      <c r="C266" s="426"/>
      <c r="D266" s="284"/>
      <c r="E266" s="284"/>
      <c r="F266" s="208"/>
      <c r="G266" s="88"/>
      <c r="H266" s="88"/>
      <c r="I266" s="208"/>
      <c r="J266" s="208"/>
      <c r="K266" s="208"/>
      <c r="L266" s="208"/>
      <c r="M266" s="285"/>
      <c r="N266" s="285"/>
      <c r="O266" s="285"/>
      <c r="P266" s="285"/>
      <c r="Q266" s="287"/>
      <c r="R266" s="284"/>
      <c r="S266" s="284"/>
      <c r="T266" s="284"/>
      <c r="U266" s="284"/>
      <c r="V266" s="284"/>
      <c r="W266" s="284"/>
      <c r="X266" s="412"/>
      <c r="Y266" s="14"/>
      <c r="Z266" s="14"/>
    </row>
    <row r="267" spans="1:26" ht="36" customHeight="1">
      <c r="A267" s="283" t="s">
        <v>901</v>
      </c>
      <c r="B267" s="427">
        <f>E267+F267+G267+H267</f>
        <v>98</v>
      </c>
      <c r="C267" s="284"/>
      <c r="D267" s="284"/>
      <c r="E267" s="260">
        <v>49</v>
      </c>
      <c r="F267" s="88">
        <v>40</v>
      </c>
      <c r="G267" s="88">
        <v>9</v>
      </c>
      <c r="H267" s="208"/>
      <c r="I267" s="428">
        <v>89</v>
      </c>
      <c r="J267" s="208"/>
      <c r="K267" s="414">
        <f>SUM(G267:J267)</f>
        <v>98</v>
      </c>
      <c r="L267" s="208">
        <f>M267+N267+O267+P267</f>
        <v>0</v>
      </c>
      <c r="M267" s="285"/>
      <c r="N267" s="293"/>
      <c r="O267" s="146">
        <v>0</v>
      </c>
      <c r="P267" s="146">
        <v>0</v>
      </c>
      <c r="Q267" s="415"/>
      <c r="R267" s="284"/>
      <c r="S267" s="284"/>
      <c r="T267" s="284"/>
      <c r="U267" s="284"/>
      <c r="V267" s="284" t="s">
        <v>425</v>
      </c>
      <c r="W267" s="284"/>
      <c r="X267" s="412"/>
      <c r="Y267" s="14"/>
      <c r="Z267" s="14"/>
    </row>
    <row r="268" spans="1:26" ht="21" customHeight="1">
      <c r="A268" s="283" t="s">
        <v>902</v>
      </c>
      <c r="B268" s="284"/>
      <c r="C268" s="284" t="s">
        <v>903</v>
      </c>
      <c r="D268" s="284"/>
      <c r="E268" s="284"/>
      <c r="F268" s="208"/>
      <c r="G268" s="208"/>
      <c r="H268" s="208"/>
      <c r="I268" s="208"/>
      <c r="J268" s="208"/>
      <c r="K268" s="208"/>
      <c r="L268" s="208"/>
      <c r="M268" s="285"/>
      <c r="N268" s="293"/>
      <c r="O268" s="293"/>
      <c r="P268" s="293"/>
      <c r="Q268" s="415"/>
      <c r="R268" s="284"/>
      <c r="S268" s="284"/>
      <c r="T268" s="284"/>
      <c r="U268" s="284"/>
      <c r="V268" s="284">
        <f>+U268+T268+S268+R268</f>
        <v>0</v>
      </c>
      <c r="W268" s="284"/>
      <c r="X268" s="412"/>
      <c r="Y268" s="14"/>
      <c r="Z268" s="14"/>
    </row>
    <row r="269" spans="1:26" ht="21" customHeight="1">
      <c r="A269" s="283" t="s">
        <v>904</v>
      </c>
      <c r="B269" s="427">
        <f>E269+F269+G269+H269</f>
        <v>2</v>
      </c>
      <c r="C269" s="260">
        <v>1</v>
      </c>
      <c r="D269" s="260">
        <v>1</v>
      </c>
      <c r="E269" s="284"/>
      <c r="F269" s="208"/>
      <c r="G269" s="291"/>
      <c r="H269" s="291">
        <v>2</v>
      </c>
      <c r="I269" s="208"/>
      <c r="J269" s="208"/>
      <c r="K269" s="414">
        <f>SUM(G269:J269)</f>
        <v>2</v>
      </c>
      <c r="L269" s="208">
        <f>N269+O269+P269</f>
        <v>45000</v>
      </c>
      <c r="M269" s="293">
        <v>0</v>
      </c>
      <c r="N269" s="293">
        <v>30842</v>
      </c>
      <c r="O269" s="146">
        <v>2760</v>
      </c>
      <c r="P269" s="146">
        <v>11398</v>
      </c>
      <c r="Q269" s="415"/>
      <c r="R269" s="284">
        <v>30842</v>
      </c>
      <c r="S269" s="304">
        <v>2760</v>
      </c>
      <c r="T269" s="304">
        <v>11398</v>
      </c>
      <c r="U269" s="284">
        <f>R269+S269+T269</f>
        <v>45000</v>
      </c>
      <c r="V269" s="284" t="s">
        <v>905</v>
      </c>
      <c r="W269" s="284"/>
      <c r="X269" s="412"/>
      <c r="Y269" s="14"/>
      <c r="Z269" s="14"/>
    </row>
    <row r="270" spans="1:26" ht="21" customHeight="1">
      <c r="A270" s="411" t="s">
        <v>479</v>
      </c>
      <c r="B270" s="284"/>
      <c r="C270" s="284"/>
      <c r="D270" s="284"/>
      <c r="E270" s="284"/>
      <c r="F270" s="208"/>
      <c r="G270" s="208"/>
      <c r="H270" s="208"/>
      <c r="I270" s="208"/>
      <c r="J270" s="208"/>
      <c r="K270" s="208"/>
      <c r="L270" s="208"/>
      <c r="M270" s="285"/>
      <c r="N270" s="285"/>
      <c r="O270" s="285"/>
      <c r="P270" s="285"/>
      <c r="Q270" s="287"/>
      <c r="R270" s="284"/>
      <c r="S270" s="284"/>
      <c r="T270" s="284"/>
      <c r="U270" s="284"/>
      <c r="V270" s="284"/>
      <c r="W270" s="284"/>
      <c r="X270" s="412"/>
      <c r="Y270" s="14"/>
      <c r="Z270" s="14"/>
    </row>
    <row r="271" spans="1:26" ht="21" customHeight="1">
      <c r="A271" s="429" t="s">
        <v>906</v>
      </c>
      <c r="B271" s="284"/>
      <c r="C271" s="284"/>
      <c r="D271" s="284"/>
      <c r="E271" s="284"/>
      <c r="F271" s="208"/>
      <c r="G271" s="208"/>
      <c r="H271" s="208"/>
      <c r="I271" s="208"/>
      <c r="J271" s="208"/>
      <c r="K271" s="208"/>
      <c r="L271" s="208"/>
      <c r="M271" s="285"/>
      <c r="N271" s="285"/>
      <c r="O271" s="285"/>
      <c r="P271" s="285"/>
      <c r="Q271" s="287"/>
      <c r="R271" s="284"/>
      <c r="S271" s="284"/>
      <c r="T271" s="284"/>
      <c r="U271" s="284"/>
      <c r="V271" s="284"/>
      <c r="W271" s="284"/>
      <c r="X271" s="412"/>
      <c r="Y271" s="14"/>
      <c r="Z271" s="14"/>
    </row>
    <row r="272" spans="1:26" ht="30" customHeight="1">
      <c r="A272" s="429" t="s">
        <v>907</v>
      </c>
      <c r="B272" s="260">
        <v>98</v>
      </c>
      <c r="C272" s="260"/>
      <c r="D272" s="260"/>
      <c r="E272" s="260">
        <v>98</v>
      </c>
      <c r="F272" s="88">
        <v>98</v>
      </c>
      <c r="G272" s="196"/>
      <c r="H272" s="208"/>
      <c r="I272" s="292">
        <v>98</v>
      </c>
      <c r="J272" s="208"/>
      <c r="K272" s="414">
        <f t="shared" ref="K272:K274" si="61">SUM(G272:J272)</f>
        <v>98</v>
      </c>
      <c r="L272" s="208"/>
      <c r="M272" s="293"/>
      <c r="N272" s="293"/>
      <c r="O272" s="285"/>
      <c r="P272" s="285"/>
      <c r="Q272" s="287"/>
      <c r="R272" s="284"/>
      <c r="S272" s="284"/>
      <c r="T272" s="284"/>
      <c r="U272" s="284"/>
      <c r="V272" s="284"/>
      <c r="W272" s="284"/>
      <c r="X272" s="412"/>
      <c r="Y272" s="14"/>
      <c r="Z272" s="14"/>
    </row>
    <row r="273" spans="1:33" ht="38.25" customHeight="1">
      <c r="A273" s="422" t="s">
        <v>908</v>
      </c>
      <c r="B273" s="260">
        <v>98</v>
      </c>
      <c r="C273" s="260"/>
      <c r="D273" s="260"/>
      <c r="E273" s="260">
        <v>98</v>
      </c>
      <c r="F273" s="88">
        <v>98</v>
      </c>
      <c r="G273" s="381"/>
      <c r="H273" s="208"/>
      <c r="I273" s="292">
        <v>98</v>
      </c>
      <c r="J273" s="208"/>
      <c r="K273" s="414">
        <f t="shared" si="61"/>
        <v>98</v>
      </c>
      <c r="L273" s="208"/>
      <c r="M273" s="285"/>
      <c r="N273" s="285"/>
      <c r="O273" s="285"/>
      <c r="P273" s="285"/>
      <c r="Q273" s="287"/>
      <c r="R273" s="284"/>
      <c r="S273" s="284"/>
      <c r="T273" s="284"/>
      <c r="U273" s="284"/>
      <c r="V273" s="284"/>
      <c r="W273" s="284"/>
      <c r="X273" s="412"/>
      <c r="Y273" s="14"/>
      <c r="Z273" s="14"/>
    </row>
    <row r="274" spans="1:33" ht="25.5" customHeight="1">
      <c r="A274" s="422" t="s">
        <v>909</v>
      </c>
      <c r="B274" s="260">
        <v>98</v>
      </c>
      <c r="C274" s="260"/>
      <c r="D274" s="260"/>
      <c r="E274" s="260">
        <v>98</v>
      </c>
      <c r="F274" s="88">
        <v>98</v>
      </c>
      <c r="G274" s="196"/>
      <c r="H274" s="208"/>
      <c r="I274" s="292">
        <v>98</v>
      </c>
      <c r="J274" s="208"/>
      <c r="K274" s="414">
        <f t="shared" si="61"/>
        <v>98</v>
      </c>
      <c r="L274" s="208"/>
      <c r="M274" s="285"/>
      <c r="N274" s="285"/>
      <c r="O274" s="285"/>
      <c r="P274" s="285"/>
      <c r="Q274" s="287"/>
      <c r="R274" s="284"/>
      <c r="S274" s="284"/>
      <c r="T274" s="284"/>
      <c r="U274" s="284"/>
      <c r="V274" s="284"/>
      <c r="W274" s="284"/>
      <c r="X274" s="412"/>
      <c r="Y274" s="14"/>
      <c r="Z274" s="14"/>
    </row>
    <row r="275" spans="1:33" ht="27" customHeight="1">
      <c r="A275" s="374"/>
      <c r="B275" s="374"/>
      <c r="C275" s="374"/>
      <c r="D275" s="374"/>
      <c r="E275" s="186"/>
      <c r="F275" s="186"/>
      <c r="G275" s="208"/>
      <c r="H275" s="208"/>
      <c r="I275" s="208"/>
      <c r="J275" s="208"/>
      <c r="K275" s="208"/>
      <c r="L275" s="208"/>
      <c r="M275" s="285"/>
      <c r="N275" s="285"/>
      <c r="O275" s="285"/>
      <c r="P275" s="287"/>
      <c r="Q275" s="284"/>
      <c r="R275" s="284"/>
      <c r="S275" s="284"/>
      <c r="T275" s="284"/>
      <c r="U275" s="284"/>
      <c r="V275" s="284"/>
      <c r="W275" s="284"/>
      <c r="X275" s="412"/>
      <c r="Y275" s="14"/>
      <c r="Z275" s="14"/>
    </row>
    <row r="276" spans="1:33" ht="19.5" customHeight="1">
      <c r="A276" s="429" t="s">
        <v>910</v>
      </c>
      <c r="B276" s="260">
        <v>2022</v>
      </c>
      <c r="C276" s="260">
        <v>2022</v>
      </c>
      <c r="D276" s="260">
        <v>2022</v>
      </c>
      <c r="E276" s="260">
        <v>2022</v>
      </c>
      <c r="F276" s="88">
        <v>2022</v>
      </c>
      <c r="G276" s="381">
        <v>2022</v>
      </c>
      <c r="H276" s="208">
        <v>2022</v>
      </c>
      <c r="I276" s="208">
        <v>2022</v>
      </c>
      <c r="J276" s="301">
        <v>2022</v>
      </c>
      <c r="K276" s="414">
        <f>SUM(G276:J276)</f>
        <v>8088</v>
      </c>
      <c r="L276" s="208"/>
      <c r="M276" s="285"/>
      <c r="N276" s="285"/>
      <c r="O276" s="285"/>
      <c r="P276" s="285"/>
      <c r="Q276" s="287"/>
      <c r="R276" s="284"/>
      <c r="S276" s="284"/>
      <c r="T276" s="284"/>
      <c r="U276" s="284"/>
      <c r="V276" s="284"/>
      <c r="W276" s="284"/>
      <c r="X276" s="430"/>
      <c r="Y276" s="14"/>
      <c r="Z276" s="14"/>
    </row>
    <row r="277" spans="1:33" ht="21" customHeight="1">
      <c r="A277" s="422" t="s">
        <v>911</v>
      </c>
      <c r="B277" s="284"/>
      <c r="C277" s="284"/>
      <c r="D277" s="284"/>
      <c r="E277" s="284"/>
      <c r="F277" s="186"/>
      <c r="G277" s="208"/>
      <c r="H277" s="208"/>
      <c r="I277" s="208"/>
      <c r="J277" s="208"/>
      <c r="K277" s="208"/>
      <c r="L277" s="208"/>
      <c r="M277" s="285"/>
      <c r="N277" s="285"/>
      <c r="O277" s="285"/>
      <c r="P277" s="285"/>
      <c r="Q277" s="287"/>
      <c r="R277" s="284"/>
      <c r="S277" s="284"/>
      <c r="T277" s="284"/>
      <c r="U277" s="284"/>
      <c r="V277" s="284"/>
      <c r="W277" s="284"/>
      <c r="X277" s="412"/>
      <c r="Y277" s="14"/>
      <c r="Z277" s="14"/>
    </row>
    <row r="278" spans="1:33" ht="24" customHeight="1">
      <c r="A278" s="422" t="s">
        <v>892</v>
      </c>
      <c r="B278" s="260">
        <v>5</v>
      </c>
      <c r="C278" s="260">
        <v>5</v>
      </c>
      <c r="D278" s="260">
        <v>5</v>
      </c>
      <c r="E278" s="260">
        <v>5</v>
      </c>
      <c r="F278" s="88">
        <v>5</v>
      </c>
      <c r="G278" s="291">
        <v>5</v>
      </c>
      <c r="H278" s="291">
        <v>5</v>
      </c>
      <c r="I278" s="292">
        <v>5</v>
      </c>
      <c r="J278" s="292">
        <v>5</v>
      </c>
      <c r="K278" s="414">
        <f t="shared" ref="K278:K280" si="62">SUM(G278:J278)</f>
        <v>20</v>
      </c>
      <c r="L278" s="208"/>
      <c r="M278" s="285"/>
      <c r="N278" s="285"/>
      <c r="O278" s="285"/>
      <c r="P278" s="285"/>
      <c r="Q278" s="287"/>
      <c r="R278" s="284"/>
      <c r="S278" s="284"/>
      <c r="T278" s="284"/>
      <c r="U278" s="284"/>
      <c r="V278" s="284"/>
      <c r="W278" s="284"/>
      <c r="X278" s="412"/>
      <c r="Y278" s="14"/>
      <c r="Z278" s="14"/>
    </row>
    <row r="279" spans="1:33" ht="29.25" customHeight="1">
      <c r="A279" s="422" t="s">
        <v>893</v>
      </c>
      <c r="B279" s="260">
        <v>9</v>
      </c>
      <c r="C279" s="260">
        <v>9</v>
      </c>
      <c r="D279" s="260">
        <v>9</v>
      </c>
      <c r="E279" s="260">
        <v>9</v>
      </c>
      <c r="F279" s="88">
        <v>9</v>
      </c>
      <c r="G279" s="291">
        <v>9</v>
      </c>
      <c r="H279" s="291">
        <v>9</v>
      </c>
      <c r="I279" s="292">
        <v>9</v>
      </c>
      <c r="J279" s="292">
        <v>9</v>
      </c>
      <c r="K279" s="414">
        <f t="shared" si="62"/>
        <v>36</v>
      </c>
      <c r="L279" s="208"/>
      <c r="M279" s="285"/>
      <c r="N279" s="285"/>
      <c r="O279" s="285"/>
      <c r="P279" s="285"/>
      <c r="Q279" s="287"/>
      <c r="R279" s="284"/>
      <c r="S279" s="284"/>
      <c r="T279" s="284"/>
      <c r="U279" s="284"/>
      <c r="V279" s="284"/>
      <c r="W279" s="284"/>
      <c r="X279" s="412"/>
      <c r="Y279" s="14"/>
      <c r="Z279" s="14"/>
    </row>
    <row r="280" spans="1:33" ht="27" customHeight="1">
      <c r="A280" s="422" t="s">
        <v>894</v>
      </c>
      <c r="B280" s="260">
        <v>84</v>
      </c>
      <c r="C280" s="260">
        <v>84</v>
      </c>
      <c r="D280" s="260">
        <v>84</v>
      </c>
      <c r="E280" s="260">
        <v>84</v>
      </c>
      <c r="F280" s="88">
        <v>84</v>
      </c>
      <c r="G280" s="291">
        <v>84</v>
      </c>
      <c r="H280" s="291">
        <v>84</v>
      </c>
      <c r="I280" s="292">
        <v>84</v>
      </c>
      <c r="J280" s="292">
        <v>84</v>
      </c>
      <c r="K280" s="414">
        <f t="shared" si="62"/>
        <v>336</v>
      </c>
      <c r="L280" s="208"/>
      <c r="M280" s="285"/>
      <c r="N280" s="285"/>
      <c r="O280" s="285"/>
      <c r="P280" s="285"/>
      <c r="Q280" s="287"/>
      <c r="R280" s="284"/>
      <c r="S280" s="284"/>
      <c r="T280" s="284"/>
      <c r="U280" s="284"/>
      <c r="V280" s="284"/>
      <c r="W280" s="284"/>
      <c r="X280" s="412"/>
      <c r="Y280" s="14"/>
      <c r="Z280" s="14"/>
    </row>
    <row r="281" spans="1:33" ht="46.5" customHeight="1">
      <c r="A281" s="431" t="s">
        <v>912</v>
      </c>
      <c r="B281" s="284"/>
      <c r="C281" s="284"/>
      <c r="D281" s="284"/>
      <c r="E281" s="284"/>
      <c r="F281" s="208"/>
      <c r="G281" s="208"/>
      <c r="H281" s="208"/>
      <c r="I281" s="208"/>
      <c r="J281" s="208"/>
      <c r="K281" s="208"/>
      <c r="L281" s="208"/>
      <c r="M281" s="285"/>
      <c r="N281" s="285"/>
      <c r="O281" s="285"/>
      <c r="P281" s="285"/>
      <c r="Q281" s="287"/>
      <c r="R281" s="284"/>
      <c r="S281" s="284"/>
      <c r="T281" s="284"/>
      <c r="U281" s="284"/>
      <c r="V281" s="284"/>
      <c r="W281" s="284"/>
      <c r="X281" s="412"/>
      <c r="Y281" s="14"/>
      <c r="Z281" s="14"/>
    </row>
    <row r="282" spans="1:33" ht="25.5" customHeight="1">
      <c r="A282" s="431" t="s">
        <v>913</v>
      </c>
      <c r="B282" s="141"/>
      <c r="C282" s="141"/>
      <c r="D282" s="141"/>
      <c r="E282" s="141"/>
      <c r="F282" s="143"/>
      <c r="G282" s="88"/>
      <c r="H282" s="88"/>
      <c r="I282" s="88"/>
      <c r="J282" s="88"/>
      <c r="K282" s="88"/>
      <c r="L282" s="88"/>
      <c r="M282" s="159"/>
      <c r="N282" s="159"/>
      <c r="O282" s="159"/>
      <c r="P282" s="159"/>
      <c r="Q282" s="88"/>
      <c r="R282" s="88"/>
      <c r="S282" s="88"/>
      <c r="T282" s="88"/>
      <c r="U282" s="88"/>
      <c r="V282" s="88"/>
      <c r="W282" s="156"/>
      <c r="X282" s="412"/>
      <c r="Y282" s="14"/>
      <c r="Z282" s="14"/>
    </row>
    <row r="283" spans="1:33" ht="36.75" customHeight="1">
      <c r="A283" s="388" t="s">
        <v>914</v>
      </c>
      <c r="B283" s="141"/>
      <c r="C283" s="141"/>
      <c r="D283" s="141"/>
      <c r="E283" s="141" t="s">
        <v>629</v>
      </c>
      <c r="F283" s="143" t="s">
        <v>629</v>
      </c>
      <c r="G283" s="88"/>
      <c r="H283" s="88"/>
      <c r="I283" s="190" t="s">
        <v>629</v>
      </c>
      <c r="J283" s="190" t="s">
        <v>629</v>
      </c>
      <c r="K283" s="88"/>
      <c r="L283" s="88"/>
      <c r="M283" s="159"/>
      <c r="N283" s="159"/>
      <c r="O283" s="159"/>
      <c r="P283" s="159"/>
      <c r="Q283" s="88"/>
      <c r="R283" s="88"/>
      <c r="S283" s="88"/>
      <c r="T283" s="88"/>
      <c r="U283" s="88"/>
      <c r="V283" s="88"/>
      <c r="W283" s="156"/>
      <c r="X283" s="412"/>
      <c r="Y283" s="14"/>
      <c r="Z283" s="14"/>
    </row>
    <row r="284" spans="1:33" ht="41.25" customHeight="1">
      <c r="A284" s="388" t="s">
        <v>915</v>
      </c>
      <c r="B284" s="141"/>
      <c r="C284" s="141"/>
      <c r="D284" s="141"/>
      <c r="E284" s="141" t="s">
        <v>629</v>
      </c>
      <c r="F284" s="143"/>
      <c r="G284" s="88"/>
      <c r="H284" s="88"/>
      <c r="I284" s="190" t="s">
        <v>629</v>
      </c>
      <c r="J284" s="88"/>
      <c r="K284" s="88"/>
      <c r="L284" s="88"/>
      <c r="M284" s="159"/>
      <c r="N284" s="159"/>
      <c r="O284" s="159"/>
      <c r="P284" s="159"/>
      <c r="Q284" s="88"/>
      <c r="R284" s="88"/>
      <c r="S284" s="88"/>
      <c r="T284" s="88"/>
      <c r="U284" s="88"/>
      <c r="V284" s="88"/>
      <c r="W284" s="156"/>
      <c r="X284" s="412"/>
      <c r="Y284" s="14"/>
      <c r="Z284" s="14"/>
    </row>
    <row r="285" spans="1:33" ht="40.5" customHeight="1">
      <c r="A285" s="388" t="s">
        <v>916</v>
      </c>
      <c r="B285" s="141"/>
      <c r="C285" s="141"/>
      <c r="D285" s="141"/>
      <c r="E285" s="141"/>
      <c r="F285" s="143"/>
      <c r="G285" s="88"/>
      <c r="H285" s="88"/>
      <c r="I285" s="88"/>
      <c r="J285" s="88"/>
      <c r="K285" s="88"/>
      <c r="L285" s="88"/>
      <c r="M285" s="159"/>
      <c r="N285" s="159"/>
      <c r="O285" s="159"/>
      <c r="P285" s="159"/>
      <c r="Q285" s="88"/>
      <c r="R285" s="88"/>
      <c r="S285" s="88"/>
      <c r="T285" s="88"/>
      <c r="U285" s="88"/>
      <c r="V285" s="88"/>
      <c r="W285" s="156"/>
      <c r="X285" s="412"/>
      <c r="Y285" s="14"/>
      <c r="Z285" s="14"/>
    </row>
    <row r="286" spans="1:33" ht="21.75" customHeight="1">
      <c r="A286" s="388" t="s">
        <v>917</v>
      </c>
      <c r="B286" s="141"/>
      <c r="C286" s="141" t="s">
        <v>629</v>
      </c>
      <c r="D286" s="141" t="s">
        <v>629</v>
      </c>
      <c r="E286" s="141" t="s">
        <v>629</v>
      </c>
      <c r="F286" s="143" t="s">
        <v>629</v>
      </c>
      <c r="G286" s="88" t="s">
        <v>629</v>
      </c>
      <c r="H286" s="88" t="s">
        <v>629</v>
      </c>
      <c r="I286" s="190" t="s">
        <v>629</v>
      </c>
      <c r="J286" s="88"/>
      <c r="K286" s="88"/>
      <c r="L286" s="88"/>
      <c r="M286" s="159"/>
      <c r="N286" s="159"/>
      <c r="O286" s="159"/>
      <c r="P286" s="159"/>
      <c r="Q286" s="88"/>
      <c r="R286" s="88"/>
      <c r="S286" s="88"/>
      <c r="T286" s="88"/>
      <c r="U286" s="88"/>
      <c r="V286" s="88"/>
      <c r="W286" s="156"/>
      <c r="X286" s="412"/>
      <c r="Y286" s="14"/>
      <c r="Z286" s="14"/>
      <c r="AA286" s="14"/>
      <c r="AB286" s="14"/>
      <c r="AC286" s="14"/>
      <c r="AD286" s="14"/>
      <c r="AE286" s="14"/>
      <c r="AF286" s="14"/>
      <c r="AG286" s="14"/>
    </row>
    <row r="287" spans="1:33" ht="21.75" customHeight="1">
      <c r="A287" s="388" t="s">
        <v>918</v>
      </c>
      <c r="B287" s="141"/>
      <c r="C287" s="141" t="s">
        <v>629</v>
      </c>
      <c r="D287" s="141" t="s">
        <v>629</v>
      </c>
      <c r="E287" s="141" t="s">
        <v>629</v>
      </c>
      <c r="F287" s="143" t="s">
        <v>629</v>
      </c>
      <c r="G287" s="88" t="s">
        <v>629</v>
      </c>
      <c r="H287" s="88" t="s">
        <v>629</v>
      </c>
      <c r="I287" s="190" t="s">
        <v>629</v>
      </c>
      <c r="J287" s="88"/>
      <c r="K287" s="88"/>
      <c r="L287" s="88"/>
      <c r="M287" s="159"/>
      <c r="N287" s="159"/>
      <c r="O287" s="159"/>
      <c r="P287" s="159"/>
      <c r="Q287" s="88"/>
      <c r="R287" s="88"/>
      <c r="S287" s="88"/>
      <c r="T287" s="88"/>
      <c r="U287" s="88"/>
      <c r="V287" s="88"/>
      <c r="W287" s="156"/>
      <c r="X287" s="412"/>
      <c r="Y287" s="14"/>
      <c r="Z287" s="14"/>
      <c r="AA287" s="14"/>
      <c r="AB287" s="14"/>
      <c r="AC287" s="14"/>
      <c r="AD287" s="14"/>
      <c r="AE287" s="14"/>
      <c r="AF287" s="14"/>
      <c r="AG287" s="14"/>
    </row>
    <row r="288" spans="1:33" ht="21.75" customHeight="1">
      <c r="A288" s="388" t="s">
        <v>919</v>
      </c>
      <c r="B288" s="141"/>
      <c r="C288" s="141" t="s">
        <v>629</v>
      </c>
      <c r="D288" s="141" t="s">
        <v>629</v>
      </c>
      <c r="E288" s="141" t="s">
        <v>629</v>
      </c>
      <c r="F288" s="143" t="s">
        <v>629</v>
      </c>
      <c r="G288" s="88" t="s">
        <v>629</v>
      </c>
      <c r="H288" s="88" t="s">
        <v>629</v>
      </c>
      <c r="I288" s="190" t="s">
        <v>629</v>
      </c>
      <c r="J288" s="88"/>
      <c r="K288" s="88"/>
      <c r="L288" s="88"/>
      <c r="M288" s="159"/>
      <c r="N288" s="159"/>
      <c r="O288" s="159"/>
      <c r="P288" s="159"/>
      <c r="Q288" s="88"/>
      <c r="R288" s="88"/>
      <c r="S288" s="88"/>
      <c r="T288" s="88"/>
      <c r="U288" s="88"/>
      <c r="V288" s="88"/>
      <c r="W288" s="156"/>
      <c r="X288" s="412"/>
      <c r="Y288" s="14"/>
      <c r="Z288" s="14"/>
      <c r="AA288" s="14"/>
      <c r="AB288" s="14"/>
      <c r="AC288" s="14"/>
      <c r="AD288" s="14"/>
      <c r="AE288" s="14"/>
      <c r="AF288" s="14"/>
      <c r="AG288" s="14"/>
    </row>
    <row r="289" spans="1:33" ht="33" customHeight="1">
      <c r="A289" s="388" t="s">
        <v>920</v>
      </c>
      <c r="B289" s="141"/>
      <c r="C289" s="141" t="s">
        <v>629</v>
      </c>
      <c r="D289" s="141"/>
      <c r="E289" s="141"/>
      <c r="F289" s="143" t="s">
        <v>629</v>
      </c>
      <c r="G289" s="88" t="s">
        <v>629</v>
      </c>
      <c r="H289" s="88"/>
      <c r="I289" s="88"/>
      <c r="J289" s="88"/>
      <c r="K289" s="88"/>
      <c r="L289" s="88"/>
      <c r="M289" s="159"/>
      <c r="N289" s="159"/>
      <c r="O289" s="159"/>
      <c r="P289" s="159"/>
      <c r="Q289" s="88"/>
      <c r="R289" s="88"/>
      <c r="S289" s="88"/>
      <c r="T289" s="88"/>
      <c r="U289" s="88"/>
      <c r="V289" s="88"/>
      <c r="W289" s="156"/>
      <c r="X289" s="412"/>
      <c r="Y289" s="14"/>
      <c r="Z289" s="14"/>
      <c r="AA289" s="14"/>
      <c r="AB289" s="14"/>
      <c r="AC289" s="14"/>
      <c r="AD289" s="14"/>
      <c r="AE289" s="14"/>
      <c r="AF289" s="14"/>
      <c r="AG289" s="14"/>
    </row>
    <row r="290" spans="1:33" ht="45" customHeight="1">
      <c r="A290" s="432" t="s">
        <v>921</v>
      </c>
      <c r="B290" s="433"/>
      <c r="C290" s="141"/>
      <c r="D290" s="141"/>
      <c r="E290" s="141"/>
      <c r="F290" s="143"/>
      <c r="G290" s="88"/>
      <c r="H290" s="88"/>
      <c r="I290" s="88"/>
      <c r="J290" s="88"/>
      <c r="K290" s="88"/>
      <c r="L290" s="88"/>
      <c r="M290" s="159"/>
      <c r="N290" s="159"/>
      <c r="O290" s="159"/>
      <c r="P290" s="159"/>
      <c r="Q290" s="88"/>
      <c r="R290" s="88"/>
      <c r="S290" s="88"/>
      <c r="T290" s="88"/>
      <c r="U290" s="88"/>
      <c r="V290" s="88"/>
      <c r="W290" s="156"/>
      <c r="X290" s="412"/>
      <c r="Y290" s="14"/>
      <c r="Z290" s="14"/>
      <c r="AA290" s="14"/>
      <c r="AB290" s="14"/>
      <c r="AC290" s="14"/>
      <c r="AD290" s="14"/>
      <c r="AE290" s="14"/>
      <c r="AF290" s="14"/>
      <c r="AG290" s="14"/>
    </row>
    <row r="291" spans="1:33" ht="23.25" customHeight="1">
      <c r="A291" s="434" t="s">
        <v>922</v>
      </c>
      <c r="B291" s="435"/>
      <c r="C291" s="435"/>
      <c r="D291" s="141"/>
      <c r="E291" s="141"/>
      <c r="F291" s="143"/>
      <c r="G291" s="88"/>
      <c r="H291" s="88"/>
      <c r="I291" s="88"/>
      <c r="J291" s="88"/>
      <c r="K291" s="88"/>
      <c r="L291" s="88"/>
      <c r="M291" s="159"/>
      <c r="N291" s="159"/>
      <c r="O291" s="159"/>
      <c r="P291" s="159"/>
      <c r="Q291" s="88"/>
      <c r="R291" s="88"/>
      <c r="S291" s="88"/>
      <c r="T291" s="88"/>
      <c r="U291" s="88"/>
      <c r="V291" s="88"/>
      <c r="W291" s="156"/>
      <c r="X291" s="412"/>
      <c r="Y291" s="14"/>
      <c r="Z291" s="14"/>
      <c r="AA291" s="14"/>
      <c r="AB291" s="14"/>
      <c r="AC291" s="14"/>
      <c r="AD291" s="14"/>
      <c r="AE291" s="14"/>
      <c r="AF291" s="14"/>
      <c r="AG291" s="14"/>
    </row>
    <row r="292" spans="1:33" ht="32.25" customHeight="1">
      <c r="A292" s="434" t="s">
        <v>923</v>
      </c>
      <c r="B292" s="435"/>
      <c r="C292" s="435"/>
      <c r="D292" s="141"/>
      <c r="E292" s="141"/>
      <c r="F292" s="143"/>
      <c r="G292" s="88"/>
      <c r="H292" s="88"/>
      <c r="I292" s="88"/>
      <c r="J292" s="88"/>
      <c r="K292" s="88"/>
      <c r="L292" s="88"/>
      <c r="M292" s="159"/>
      <c r="N292" s="159"/>
      <c r="O292" s="159"/>
      <c r="P292" s="159"/>
      <c r="Q292" s="88"/>
      <c r="R292" s="88"/>
      <c r="S292" s="88"/>
      <c r="T292" s="88"/>
      <c r="U292" s="88"/>
      <c r="V292" s="88"/>
      <c r="W292" s="156"/>
      <c r="X292" s="412"/>
      <c r="Y292" s="14"/>
      <c r="Z292" s="14"/>
      <c r="AA292" s="14"/>
      <c r="AB292" s="14"/>
      <c r="AC292" s="14"/>
      <c r="AD292" s="14"/>
      <c r="AE292" s="14"/>
      <c r="AF292" s="14"/>
      <c r="AG292" s="14"/>
    </row>
    <row r="293" spans="1:33" ht="26.25" customHeight="1">
      <c r="A293" s="434" t="s">
        <v>924</v>
      </c>
      <c r="B293" s="435"/>
      <c r="C293" s="435"/>
      <c r="D293" s="141"/>
      <c r="E293" s="141"/>
      <c r="F293" s="143"/>
      <c r="G293" s="88"/>
      <c r="H293" s="88"/>
      <c r="I293" s="88"/>
      <c r="J293" s="88"/>
      <c r="K293" s="88"/>
      <c r="L293" s="88"/>
      <c r="M293" s="159"/>
      <c r="N293" s="159"/>
      <c r="O293" s="159"/>
      <c r="P293" s="159"/>
      <c r="Q293" s="88"/>
      <c r="R293" s="88"/>
      <c r="S293" s="88"/>
      <c r="T293" s="88"/>
      <c r="U293" s="88"/>
      <c r="V293" s="88"/>
      <c r="W293" s="156"/>
      <c r="X293" s="412"/>
      <c r="Y293" s="14"/>
      <c r="Z293" s="14"/>
      <c r="AA293" s="14"/>
      <c r="AB293" s="14"/>
      <c r="AC293" s="14"/>
      <c r="AD293" s="14"/>
      <c r="AE293" s="14"/>
      <c r="AF293" s="14"/>
      <c r="AG293" s="14"/>
    </row>
    <row r="294" spans="1:33" ht="26.25" customHeight="1">
      <c r="A294" s="434" t="s">
        <v>925</v>
      </c>
      <c r="B294" s="435"/>
      <c r="C294" s="435"/>
      <c r="D294" s="141"/>
      <c r="E294" s="141"/>
      <c r="F294" s="143"/>
      <c r="G294" s="88"/>
      <c r="H294" s="88"/>
      <c r="I294" s="88"/>
      <c r="J294" s="88"/>
      <c r="K294" s="88"/>
      <c r="L294" s="88"/>
      <c r="M294" s="159"/>
      <c r="N294" s="159"/>
      <c r="O294" s="159"/>
      <c r="P294" s="159"/>
      <c r="Q294" s="88"/>
      <c r="R294" s="88"/>
      <c r="S294" s="88"/>
      <c r="T294" s="88"/>
      <c r="U294" s="88"/>
      <c r="V294" s="88"/>
      <c r="W294" s="156"/>
      <c r="X294" s="412"/>
      <c r="Y294" s="14"/>
      <c r="Z294" s="14"/>
      <c r="AA294" s="14"/>
      <c r="AB294" s="14"/>
      <c r="AC294" s="14"/>
      <c r="AD294" s="14"/>
      <c r="AE294" s="14"/>
      <c r="AF294" s="14"/>
      <c r="AG294" s="14"/>
    </row>
    <row r="295" spans="1:33" ht="35.25" customHeight="1">
      <c r="A295" s="434" t="s">
        <v>926</v>
      </c>
      <c r="B295" s="435"/>
      <c r="C295" s="435"/>
      <c r="D295" s="141"/>
      <c r="E295" s="141"/>
      <c r="F295" s="143"/>
      <c r="G295" s="88"/>
      <c r="H295" s="88"/>
      <c r="I295" s="88"/>
      <c r="J295" s="88"/>
      <c r="K295" s="88"/>
      <c r="L295" s="88"/>
      <c r="M295" s="159"/>
      <c r="N295" s="159"/>
      <c r="O295" s="159"/>
      <c r="P295" s="159"/>
      <c r="Q295" s="88"/>
      <c r="R295" s="88"/>
      <c r="S295" s="88"/>
      <c r="T295" s="88"/>
      <c r="U295" s="88"/>
      <c r="V295" s="88"/>
      <c r="W295" s="156"/>
      <c r="X295" s="412"/>
      <c r="Y295" s="14"/>
      <c r="Z295" s="14"/>
      <c r="AA295" s="14"/>
      <c r="AB295" s="14"/>
      <c r="AC295" s="14"/>
      <c r="AD295" s="14"/>
      <c r="AE295" s="14"/>
      <c r="AF295" s="14"/>
      <c r="AG295" s="14"/>
    </row>
    <row r="296" spans="1:33" ht="26.25" customHeight="1">
      <c r="A296" s="434" t="s">
        <v>927</v>
      </c>
      <c r="B296" s="435"/>
      <c r="C296" s="435"/>
      <c r="D296" s="141"/>
      <c r="E296" s="141"/>
      <c r="F296" s="143"/>
      <c r="G296" s="88"/>
      <c r="H296" s="88"/>
      <c r="I296" s="88"/>
      <c r="J296" s="88"/>
      <c r="K296" s="88"/>
      <c r="L296" s="88"/>
      <c r="M296" s="159"/>
      <c r="N296" s="159"/>
      <c r="O296" s="159"/>
      <c r="P296" s="159"/>
      <c r="Q296" s="88"/>
      <c r="R296" s="88"/>
      <c r="S296" s="88"/>
      <c r="T296" s="88"/>
      <c r="U296" s="88"/>
      <c r="V296" s="88"/>
      <c r="W296" s="156"/>
      <c r="X296" s="412"/>
      <c r="Y296" s="14"/>
      <c r="Z296" s="14"/>
      <c r="AA296" s="14"/>
      <c r="AB296" s="14"/>
      <c r="AC296" s="14"/>
      <c r="AD296" s="14"/>
      <c r="AE296" s="14"/>
      <c r="AF296" s="14"/>
      <c r="AG296" s="14"/>
    </row>
    <row r="297" spans="1:33" ht="39" customHeight="1">
      <c r="A297" s="436" t="s">
        <v>928</v>
      </c>
      <c r="B297" s="437"/>
      <c r="C297" s="141"/>
      <c r="D297" s="141"/>
      <c r="E297" s="141"/>
      <c r="F297" s="143" t="s">
        <v>629</v>
      </c>
      <c r="G297" s="88"/>
      <c r="H297" s="88"/>
      <c r="I297" s="88"/>
      <c r="J297" s="88"/>
      <c r="K297" s="88"/>
      <c r="L297" s="88"/>
      <c r="M297" s="159"/>
      <c r="N297" s="159"/>
      <c r="O297" s="159"/>
      <c r="P297" s="159"/>
      <c r="Q297" s="88"/>
      <c r="R297" s="88"/>
      <c r="S297" s="88"/>
      <c r="T297" s="88"/>
      <c r="U297" s="88"/>
      <c r="V297" s="88"/>
      <c r="W297" s="156"/>
      <c r="X297" s="412"/>
      <c r="Y297" s="14"/>
      <c r="Z297" s="14"/>
      <c r="AA297" s="14"/>
      <c r="AB297" s="14"/>
      <c r="AC297" s="14"/>
      <c r="AD297" s="14"/>
      <c r="AE297" s="14"/>
      <c r="AF297" s="14"/>
      <c r="AG297" s="14"/>
    </row>
    <row r="298" spans="1:33" ht="21.75" customHeight="1">
      <c r="A298" s="431"/>
      <c r="B298" s="141"/>
      <c r="C298" s="141"/>
      <c r="D298" s="141"/>
      <c r="E298" s="141"/>
      <c r="F298" s="143"/>
      <c r="G298" s="88"/>
      <c r="H298" s="88"/>
      <c r="I298" s="88"/>
      <c r="J298" s="88"/>
      <c r="K298" s="88"/>
      <c r="L298" s="88"/>
      <c r="M298" s="159"/>
      <c r="N298" s="159"/>
      <c r="O298" s="159"/>
      <c r="P298" s="159"/>
      <c r="Q298" s="88"/>
      <c r="R298" s="88"/>
      <c r="S298" s="88"/>
      <c r="T298" s="88"/>
      <c r="U298" s="88"/>
      <c r="V298" s="88"/>
      <c r="W298" s="156"/>
      <c r="X298" s="412"/>
      <c r="Y298" s="14"/>
      <c r="Z298" s="14"/>
      <c r="AA298" s="14"/>
      <c r="AB298" s="14"/>
      <c r="AC298" s="14"/>
      <c r="AD298" s="14"/>
      <c r="AE298" s="14"/>
      <c r="AF298" s="14"/>
      <c r="AG298" s="14"/>
    </row>
    <row r="299" spans="1:33" ht="21.75" customHeight="1">
      <c r="A299" s="431" t="s">
        <v>929</v>
      </c>
      <c r="B299" s="141"/>
      <c r="C299" s="141"/>
      <c r="D299" s="141"/>
      <c r="E299" s="141"/>
      <c r="F299" s="143"/>
      <c r="G299" s="88"/>
      <c r="H299" s="88"/>
      <c r="I299" s="88"/>
      <c r="J299" s="88"/>
      <c r="K299" s="88"/>
      <c r="L299" s="88"/>
      <c r="M299" s="159"/>
      <c r="N299" s="159"/>
      <c r="O299" s="159"/>
      <c r="P299" s="159"/>
      <c r="Q299" s="88"/>
      <c r="R299" s="88"/>
      <c r="S299" s="88"/>
      <c r="T299" s="88"/>
      <c r="U299" s="88"/>
      <c r="V299" s="88"/>
      <c r="W299" s="156"/>
      <c r="X299" s="412"/>
      <c r="Y299" s="14"/>
      <c r="Z299" s="14"/>
      <c r="AA299" s="14"/>
      <c r="AB299" s="14"/>
      <c r="AC299" s="14"/>
      <c r="AD299" s="14"/>
      <c r="AE299" s="14"/>
      <c r="AF299" s="14"/>
      <c r="AG299" s="14"/>
    </row>
    <row r="300" spans="1:33" ht="33" customHeight="1">
      <c r="A300" s="388" t="s">
        <v>930</v>
      </c>
      <c r="B300" s="188">
        <v>4</v>
      </c>
      <c r="C300" s="141">
        <v>1</v>
      </c>
      <c r="D300" s="141">
        <v>1</v>
      </c>
      <c r="E300" s="188">
        <v>1</v>
      </c>
      <c r="F300" s="143">
        <v>1</v>
      </c>
      <c r="G300" s="88">
        <v>1</v>
      </c>
      <c r="H300" s="88">
        <v>1</v>
      </c>
      <c r="I300" s="88">
        <v>1</v>
      </c>
      <c r="J300" s="190">
        <v>2</v>
      </c>
      <c r="K300" s="414">
        <f t="shared" ref="K300:K304" si="63">SUM(G300:J300)</f>
        <v>5</v>
      </c>
      <c r="L300" s="88"/>
      <c r="M300" s="159"/>
      <c r="N300" s="159"/>
      <c r="O300" s="159"/>
      <c r="P300" s="159"/>
      <c r="Q300" s="88"/>
      <c r="R300" s="88"/>
      <c r="S300" s="88"/>
      <c r="T300" s="88"/>
      <c r="U300" s="88"/>
      <c r="V300" s="88"/>
      <c r="W300" s="156"/>
      <c r="X300" s="412"/>
      <c r="Y300" s="14"/>
      <c r="Z300" s="14"/>
    </row>
    <row r="301" spans="1:33" ht="21.75" customHeight="1">
      <c r="A301" s="388" t="s">
        <v>931</v>
      </c>
      <c r="B301" s="141"/>
      <c r="C301" s="141"/>
      <c r="D301" s="141"/>
      <c r="E301" s="141"/>
      <c r="F301" s="143"/>
      <c r="G301" s="88">
        <v>1</v>
      </c>
      <c r="H301" s="88"/>
      <c r="I301" s="190"/>
      <c r="J301" s="190">
        <v>4</v>
      </c>
      <c r="K301" s="414">
        <f t="shared" si="63"/>
        <v>5</v>
      </c>
      <c r="L301" s="88"/>
      <c r="M301" s="159"/>
      <c r="N301" s="159"/>
      <c r="O301" s="159"/>
      <c r="P301" s="159"/>
      <c r="Q301" s="88"/>
      <c r="R301" s="88"/>
      <c r="S301" s="88"/>
      <c r="T301" s="88"/>
      <c r="U301" s="88"/>
      <c r="V301" s="88"/>
      <c r="W301" s="156"/>
      <c r="X301" s="412"/>
      <c r="Y301" s="14"/>
      <c r="Z301" s="14"/>
    </row>
    <row r="302" spans="1:33" ht="32.25" customHeight="1">
      <c r="A302" s="388" t="s">
        <v>932</v>
      </c>
      <c r="B302" s="188">
        <v>4</v>
      </c>
      <c r="C302" s="141">
        <v>1</v>
      </c>
      <c r="D302" s="141">
        <v>1</v>
      </c>
      <c r="E302" s="188">
        <v>1</v>
      </c>
      <c r="F302" s="143">
        <v>1</v>
      </c>
      <c r="G302" s="88">
        <v>1</v>
      </c>
      <c r="H302" s="88">
        <v>1</v>
      </c>
      <c r="I302" s="190">
        <v>1</v>
      </c>
      <c r="J302" s="190">
        <v>2</v>
      </c>
      <c r="K302" s="414">
        <f t="shared" si="63"/>
        <v>5</v>
      </c>
      <c r="L302" s="88"/>
      <c r="M302" s="159">
        <v>0</v>
      </c>
      <c r="N302" s="438"/>
      <c r="O302" s="159">
        <v>0</v>
      </c>
      <c r="P302" s="159">
        <v>0</v>
      </c>
      <c r="Q302" s="88"/>
      <c r="R302" s="88"/>
      <c r="S302" s="88"/>
      <c r="T302" s="88"/>
      <c r="U302" s="88"/>
      <c r="V302" s="88"/>
      <c r="W302" s="156"/>
      <c r="X302" s="412"/>
      <c r="Y302" s="14"/>
      <c r="Z302" s="14"/>
    </row>
    <row r="303" spans="1:33" ht="33" customHeight="1">
      <c r="A303" s="388" t="s">
        <v>933</v>
      </c>
      <c r="B303" s="141"/>
      <c r="C303" s="141"/>
      <c r="D303" s="141"/>
      <c r="E303" s="141"/>
      <c r="F303" s="143"/>
      <c r="G303" s="88">
        <v>1</v>
      </c>
      <c r="H303" s="88">
        <v>1</v>
      </c>
      <c r="I303" s="190">
        <v>1</v>
      </c>
      <c r="J303" s="190">
        <v>5</v>
      </c>
      <c r="K303" s="414">
        <f t="shared" si="63"/>
        <v>8</v>
      </c>
      <c r="L303" s="88"/>
      <c r="M303" s="159"/>
      <c r="N303" s="159"/>
      <c r="O303" s="159"/>
      <c r="P303" s="159"/>
      <c r="Q303" s="88"/>
      <c r="R303" s="88"/>
      <c r="S303" s="88"/>
      <c r="T303" s="88"/>
      <c r="U303" s="88"/>
      <c r="V303" s="88"/>
      <c r="W303" s="156"/>
      <c r="X303" s="412"/>
      <c r="Y303" s="14"/>
      <c r="Z303" s="14"/>
    </row>
    <row r="304" spans="1:33" ht="21.75" customHeight="1">
      <c r="A304" s="390" t="s">
        <v>934</v>
      </c>
      <c r="B304" s="141"/>
      <c r="C304" s="141"/>
      <c r="D304" s="141"/>
      <c r="E304" s="141"/>
      <c r="F304" s="143"/>
      <c r="G304" s="88">
        <v>1</v>
      </c>
      <c r="H304" s="88"/>
      <c r="I304" s="88"/>
      <c r="J304" s="88"/>
      <c r="K304" s="414">
        <f t="shared" si="63"/>
        <v>1</v>
      </c>
      <c r="L304" s="88"/>
      <c r="M304" s="159"/>
      <c r="N304" s="159"/>
      <c r="O304" s="159"/>
      <c r="P304" s="159"/>
      <c r="Q304" s="88"/>
      <c r="R304" s="88"/>
      <c r="S304" s="88"/>
      <c r="T304" s="88"/>
      <c r="U304" s="88"/>
      <c r="V304" s="88"/>
      <c r="W304" s="156"/>
      <c r="X304" s="412"/>
      <c r="Y304" s="14"/>
      <c r="Z304" s="14"/>
    </row>
    <row r="305" spans="1:26" ht="21.75" customHeight="1">
      <c r="A305" s="389"/>
      <c r="B305" s="141"/>
      <c r="C305" s="141"/>
      <c r="D305" s="141"/>
      <c r="E305" s="141"/>
      <c r="F305" s="143"/>
      <c r="G305" s="88"/>
      <c r="H305" s="88"/>
      <c r="I305" s="88"/>
      <c r="J305" s="88"/>
      <c r="K305" s="88"/>
      <c r="L305" s="88"/>
      <c r="M305" s="159"/>
      <c r="N305" s="159"/>
      <c r="O305" s="159"/>
      <c r="P305" s="159"/>
      <c r="Q305" s="88"/>
      <c r="R305" s="88"/>
      <c r="S305" s="88"/>
      <c r="T305" s="88"/>
      <c r="U305" s="88"/>
      <c r="V305" s="88"/>
      <c r="W305" s="156"/>
      <c r="X305" s="412"/>
      <c r="Y305" s="14"/>
      <c r="Z305" s="14"/>
    </row>
    <row r="306" spans="1:26" ht="21.75" customHeight="1">
      <c r="A306" s="431" t="s">
        <v>479</v>
      </c>
      <c r="B306" s="141"/>
      <c r="C306" s="141"/>
      <c r="D306" s="141"/>
      <c r="E306" s="141"/>
      <c r="F306" s="143"/>
      <c r="G306" s="88"/>
      <c r="H306" s="88"/>
      <c r="I306" s="88"/>
      <c r="J306" s="88"/>
      <c r="K306" s="88"/>
      <c r="L306" s="88"/>
      <c r="M306" s="159"/>
      <c r="N306" s="159"/>
      <c r="O306" s="159"/>
      <c r="P306" s="159"/>
      <c r="Q306" s="88"/>
      <c r="R306" s="88"/>
      <c r="S306" s="88"/>
      <c r="T306" s="88"/>
      <c r="U306" s="88"/>
      <c r="V306" s="88"/>
      <c r="W306" s="156"/>
      <c r="X306" s="412"/>
      <c r="Y306" s="14"/>
      <c r="Z306" s="14"/>
    </row>
    <row r="307" spans="1:26" ht="21.75" customHeight="1">
      <c r="A307" s="388" t="s">
        <v>935</v>
      </c>
      <c r="B307" s="143">
        <f t="shared" ref="B307:B308" si="64">E307+F307+G307+H307</f>
        <v>24</v>
      </c>
      <c r="C307" s="141">
        <v>6</v>
      </c>
      <c r="D307" s="141">
        <v>6</v>
      </c>
      <c r="E307" s="141">
        <v>6</v>
      </c>
      <c r="F307" s="143">
        <v>6</v>
      </c>
      <c r="G307" s="88">
        <v>6</v>
      </c>
      <c r="H307" s="88">
        <v>6</v>
      </c>
      <c r="I307" s="190">
        <v>6</v>
      </c>
      <c r="J307" s="190">
        <v>6</v>
      </c>
      <c r="K307" s="414">
        <f t="shared" ref="K307:K309" si="65">SUM(G307:J307)</f>
        <v>24</v>
      </c>
      <c r="L307" s="88"/>
      <c r="M307" s="159"/>
      <c r="N307" s="159"/>
      <c r="O307" s="159"/>
      <c r="P307" s="159"/>
      <c r="Q307" s="88"/>
      <c r="R307" s="88"/>
      <c r="S307" s="88"/>
      <c r="T307" s="88"/>
      <c r="U307" s="88"/>
      <c r="V307" s="88"/>
      <c r="W307" s="156"/>
      <c r="X307" s="412"/>
      <c r="Y307" s="14"/>
      <c r="Z307" s="14"/>
    </row>
    <row r="308" spans="1:26" ht="34.5" customHeight="1">
      <c r="A308" s="388" t="s">
        <v>936</v>
      </c>
      <c r="B308" s="143">
        <f t="shared" si="64"/>
        <v>20</v>
      </c>
      <c r="C308" s="141">
        <v>5</v>
      </c>
      <c r="D308" s="141">
        <v>5</v>
      </c>
      <c r="E308" s="141">
        <v>5</v>
      </c>
      <c r="F308" s="143">
        <v>5</v>
      </c>
      <c r="G308" s="88">
        <v>5</v>
      </c>
      <c r="H308" s="88">
        <v>5</v>
      </c>
      <c r="I308" s="190">
        <v>5</v>
      </c>
      <c r="J308" s="190">
        <v>5</v>
      </c>
      <c r="K308" s="414">
        <f t="shared" si="65"/>
        <v>20</v>
      </c>
      <c r="L308" s="88"/>
      <c r="M308" s="159"/>
      <c r="N308" s="159"/>
      <c r="O308" s="159"/>
      <c r="P308" s="159"/>
      <c r="Q308" s="88"/>
      <c r="R308" s="88"/>
      <c r="S308" s="88"/>
      <c r="T308" s="88"/>
      <c r="U308" s="88"/>
      <c r="V308" s="88"/>
      <c r="W308" s="156"/>
      <c r="X308" s="412"/>
      <c r="Y308" s="14"/>
      <c r="Z308" s="14"/>
    </row>
    <row r="309" spans="1:26" ht="37.5" customHeight="1">
      <c r="A309" s="388" t="s">
        <v>937</v>
      </c>
      <c r="B309" s="141">
        <v>20</v>
      </c>
      <c r="C309" s="141">
        <v>5</v>
      </c>
      <c r="D309" s="141">
        <v>5</v>
      </c>
      <c r="E309" s="141">
        <v>5</v>
      </c>
      <c r="F309" s="143">
        <v>5</v>
      </c>
      <c r="G309" s="88">
        <v>5</v>
      </c>
      <c r="H309" s="88">
        <v>5</v>
      </c>
      <c r="I309" s="190">
        <v>5</v>
      </c>
      <c r="J309" s="190">
        <v>5</v>
      </c>
      <c r="K309" s="414">
        <f t="shared" si="65"/>
        <v>20</v>
      </c>
      <c r="L309" s="88"/>
      <c r="M309" s="159"/>
      <c r="N309" s="159"/>
      <c r="O309" s="159"/>
      <c r="P309" s="159"/>
      <c r="Q309" s="88"/>
      <c r="R309" s="88"/>
      <c r="S309" s="88"/>
      <c r="T309" s="88"/>
      <c r="U309" s="88"/>
      <c r="V309" s="88"/>
      <c r="W309" s="156"/>
      <c r="X309" s="412"/>
      <c r="Y309" s="14"/>
      <c r="Z309" s="14"/>
    </row>
    <row r="310" spans="1:26" ht="21.75" customHeight="1">
      <c r="A310" s="389"/>
      <c r="B310" s="141"/>
      <c r="C310" s="141"/>
      <c r="D310" s="141"/>
      <c r="E310" s="141"/>
      <c r="F310" s="143"/>
      <c r="G310" s="88"/>
      <c r="H310" s="88"/>
      <c r="I310" s="88"/>
      <c r="J310" s="88"/>
      <c r="K310" s="88"/>
      <c r="L310" s="88"/>
      <c r="M310" s="159"/>
      <c r="N310" s="159"/>
      <c r="O310" s="159"/>
      <c r="P310" s="159"/>
      <c r="Q310" s="88"/>
      <c r="R310" s="88"/>
      <c r="S310" s="88"/>
      <c r="T310" s="88"/>
      <c r="U310" s="88"/>
      <c r="V310" s="88"/>
      <c r="W310" s="156"/>
      <c r="X310" s="412"/>
      <c r="Y310" s="14"/>
      <c r="Z310" s="14"/>
    </row>
    <row r="311" spans="1:26" ht="30" customHeight="1">
      <c r="A311" s="389" t="s">
        <v>938</v>
      </c>
      <c r="B311" s="141">
        <v>20</v>
      </c>
      <c r="C311" s="141">
        <v>5</v>
      </c>
      <c r="D311" s="141">
        <v>5</v>
      </c>
      <c r="E311" s="141">
        <v>5</v>
      </c>
      <c r="F311" s="143">
        <v>5</v>
      </c>
      <c r="G311" s="88">
        <v>5</v>
      </c>
      <c r="H311" s="88">
        <v>5</v>
      </c>
      <c r="I311" s="190">
        <v>5</v>
      </c>
      <c r="J311" s="190">
        <v>5</v>
      </c>
      <c r="K311" s="414">
        <f>SUM(G311:J311)</f>
        <v>20</v>
      </c>
      <c r="L311" s="88"/>
      <c r="M311" s="159"/>
      <c r="N311" s="159"/>
      <c r="O311" s="159"/>
      <c r="P311" s="159"/>
      <c r="Q311" s="88"/>
      <c r="R311" s="88"/>
      <c r="S311" s="88"/>
      <c r="T311" s="88"/>
      <c r="U311" s="88"/>
      <c r="V311" s="88"/>
      <c r="W311" s="156"/>
      <c r="X311" s="412"/>
      <c r="Y311" s="14"/>
      <c r="Z311" s="14"/>
    </row>
    <row r="312" spans="1:26" ht="24" customHeight="1">
      <c r="A312" s="439" t="s">
        <v>939</v>
      </c>
      <c r="B312" s="141"/>
      <c r="C312" s="141"/>
      <c r="D312" s="141"/>
      <c r="E312" s="141"/>
      <c r="F312" s="143"/>
      <c r="G312" s="88"/>
      <c r="H312" s="88"/>
      <c r="I312" s="88"/>
      <c r="J312" s="88"/>
      <c r="K312" s="88"/>
      <c r="L312" s="440">
        <f>M312+N312+O312+P312</f>
        <v>1436854494</v>
      </c>
      <c r="M312" s="441">
        <v>359213623.5</v>
      </c>
      <c r="N312" s="441">
        <v>359213623.5</v>
      </c>
      <c r="O312" s="441">
        <v>359213623.5</v>
      </c>
      <c r="P312" s="441">
        <v>359213623.5</v>
      </c>
      <c r="Q312" s="88"/>
      <c r="R312" s="88"/>
      <c r="S312" s="88"/>
      <c r="T312" s="88"/>
      <c r="U312" s="88"/>
      <c r="V312" s="88" t="s">
        <v>536</v>
      </c>
      <c r="W312" s="156"/>
      <c r="X312" s="412"/>
      <c r="Y312" s="14"/>
      <c r="Z312" s="14"/>
    </row>
    <row r="313" spans="1:26" ht="21.75" customHeight="1">
      <c r="A313" s="439" t="s">
        <v>940</v>
      </c>
      <c r="B313" s="141"/>
      <c r="C313" s="141">
        <v>31</v>
      </c>
      <c r="D313" s="141"/>
      <c r="E313" s="141"/>
      <c r="F313" s="143"/>
      <c r="G313" s="88">
        <v>31</v>
      </c>
      <c r="H313" s="88"/>
      <c r="I313" s="88"/>
      <c r="J313" s="88"/>
      <c r="K313" s="414">
        <f>SUM(G313:J313)</f>
        <v>31</v>
      </c>
      <c r="L313" s="88"/>
      <c r="M313" s="159"/>
      <c r="N313" s="159"/>
      <c r="O313" s="159"/>
      <c r="P313" s="159"/>
      <c r="Q313" s="88"/>
      <c r="R313" s="88"/>
      <c r="S313" s="88"/>
      <c r="T313" s="88"/>
      <c r="U313" s="88"/>
      <c r="V313" s="88"/>
      <c r="W313" s="156"/>
      <c r="X313" s="412"/>
      <c r="Y313" s="14"/>
      <c r="Z313" s="14"/>
    </row>
    <row r="314" spans="1:26" ht="21.75" customHeight="1">
      <c r="A314" s="439" t="s">
        <v>941</v>
      </c>
      <c r="B314" s="141"/>
      <c r="C314" s="141"/>
      <c r="D314" s="141"/>
      <c r="E314" s="141"/>
      <c r="F314" s="143"/>
      <c r="G314" s="88"/>
      <c r="H314" s="88"/>
      <c r="I314" s="88"/>
      <c r="J314" s="88"/>
      <c r="K314" s="88"/>
      <c r="L314" s="208">
        <f>M314+N314+O314+P314</f>
        <v>14400896</v>
      </c>
      <c r="M314" s="139">
        <v>687905.66</v>
      </c>
      <c r="N314" s="139">
        <v>1433141.91</v>
      </c>
      <c r="O314" s="139">
        <v>6001148.3600000003</v>
      </c>
      <c r="P314" s="148">
        <v>6278700.0700000003</v>
      </c>
      <c r="Q314" s="139">
        <v>687905.66</v>
      </c>
      <c r="R314" s="139">
        <v>1433141.91</v>
      </c>
      <c r="S314" s="139">
        <v>6001148.3600000003</v>
      </c>
      <c r="T314" s="88"/>
      <c r="U314" s="113">
        <f>SUM(Q314:T314)</f>
        <v>8122195.9299999997</v>
      </c>
      <c r="V314" s="88" t="s">
        <v>536</v>
      </c>
      <c r="W314" s="156"/>
      <c r="X314" s="412"/>
      <c r="Y314" s="14"/>
      <c r="Z314" s="14"/>
    </row>
    <row r="315" spans="1:26" ht="21.75" customHeight="1">
      <c r="A315" s="422"/>
      <c r="B315" s="284"/>
      <c r="C315" s="284"/>
      <c r="D315" s="284"/>
      <c r="E315" s="284"/>
      <c r="F315" s="208"/>
      <c r="G315" s="208"/>
      <c r="H315" s="208"/>
      <c r="I315" s="208"/>
      <c r="J315" s="208"/>
      <c r="K315" s="208"/>
      <c r="L315" s="208"/>
      <c r="M315" s="285"/>
      <c r="N315" s="285"/>
      <c r="O315" s="285"/>
      <c r="P315" s="285"/>
      <c r="Q315" s="287"/>
      <c r="R315" s="284"/>
      <c r="S315" s="284"/>
      <c r="T315" s="284"/>
      <c r="U315" s="284"/>
      <c r="V315" s="284"/>
      <c r="W315" s="284"/>
      <c r="X315" s="412"/>
      <c r="Y315" s="14"/>
      <c r="Z315" s="14"/>
    </row>
    <row r="316" spans="1:26" ht="43.5" customHeight="1">
      <c r="A316" s="442" t="s">
        <v>942</v>
      </c>
      <c r="B316" s="443"/>
      <c r="C316" s="443"/>
      <c r="D316" s="443"/>
      <c r="E316" s="443"/>
      <c r="F316" s="443"/>
      <c r="G316" s="443"/>
      <c r="H316" s="443"/>
      <c r="I316" s="443" t="s">
        <v>943</v>
      </c>
      <c r="J316" s="443"/>
      <c r="K316" s="443"/>
      <c r="L316" s="443">
        <f t="shared" ref="L316:L317" si="66">M316+N316+O316+P316</f>
        <v>989917.91999999993</v>
      </c>
      <c r="M316" s="443">
        <f t="shared" ref="M316:U316" si="67">M317+M339+M408+M417+M431+M435+M482</f>
        <v>147660</v>
      </c>
      <c r="N316" s="443">
        <f t="shared" si="67"/>
        <v>254447.7</v>
      </c>
      <c r="O316" s="443">
        <f t="shared" si="67"/>
        <v>34318</v>
      </c>
      <c r="P316" s="443">
        <f t="shared" si="67"/>
        <v>553492.22</v>
      </c>
      <c r="Q316" s="443">
        <f t="shared" si="67"/>
        <v>147660</v>
      </c>
      <c r="R316" s="443">
        <f t="shared" si="67"/>
        <v>254447.7</v>
      </c>
      <c r="S316" s="443">
        <f t="shared" si="67"/>
        <v>34318</v>
      </c>
      <c r="T316" s="443">
        <f t="shared" si="67"/>
        <v>553492.22</v>
      </c>
      <c r="U316" s="443">
        <f t="shared" si="67"/>
        <v>989917.91999999993</v>
      </c>
      <c r="V316" s="443" t="s">
        <v>425</v>
      </c>
      <c r="W316" s="443"/>
      <c r="X316" s="412"/>
      <c r="Y316" s="14"/>
      <c r="Z316" s="14"/>
    </row>
    <row r="317" spans="1:26" ht="28.5" customHeight="1">
      <c r="A317" s="444" t="s">
        <v>944</v>
      </c>
      <c r="B317" s="282"/>
      <c r="C317" s="282"/>
      <c r="D317" s="282"/>
      <c r="E317" s="282"/>
      <c r="F317" s="282"/>
      <c r="G317" s="282"/>
      <c r="H317" s="282"/>
      <c r="I317" s="282"/>
      <c r="J317" s="282"/>
      <c r="K317" s="282"/>
      <c r="L317" s="282">
        <f t="shared" si="66"/>
        <v>400000</v>
      </c>
      <c r="M317" s="282">
        <f>SUM(M322:M337)</f>
        <v>0</v>
      </c>
      <c r="N317" s="282">
        <f>N322</f>
        <v>158543</v>
      </c>
      <c r="O317" s="282">
        <f>SUM(O322:O337)</f>
        <v>24838</v>
      </c>
      <c r="P317" s="445">
        <v>216619</v>
      </c>
      <c r="Q317" s="285"/>
      <c r="R317" s="282">
        <v>158543</v>
      </c>
      <c r="S317" s="282">
        <f>SUM(S318:S326)</f>
        <v>24838</v>
      </c>
      <c r="T317" s="445">
        <v>216619</v>
      </c>
      <c r="U317" s="282">
        <f>R317+S317+T317</f>
        <v>400000</v>
      </c>
      <c r="V317" s="282"/>
      <c r="W317" s="284"/>
      <c r="X317" s="412"/>
      <c r="Y317" s="14"/>
      <c r="Z317" s="14"/>
    </row>
    <row r="318" spans="1:26" ht="24" customHeight="1">
      <c r="A318" s="444" t="s">
        <v>945</v>
      </c>
      <c r="B318" s="282"/>
      <c r="C318" s="282"/>
      <c r="D318" s="282"/>
      <c r="E318" s="282"/>
      <c r="F318" s="282"/>
      <c r="G318" s="282"/>
      <c r="H318" s="282"/>
      <c r="I318" s="282"/>
      <c r="J318" s="282"/>
      <c r="K318" s="282"/>
      <c r="L318" s="282"/>
      <c r="M318" s="446"/>
      <c r="N318" s="446"/>
      <c r="O318" s="446"/>
      <c r="P318" s="446"/>
      <c r="Q318" s="285"/>
      <c r="R318" s="446"/>
      <c r="S318" s="282"/>
      <c r="T318" s="282"/>
      <c r="U318" s="282"/>
      <c r="V318" s="282"/>
      <c r="W318" s="447" t="s">
        <v>946</v>
      </c>
      <c r="X318" s="448"/>
    </row>
    <row r="319" spans="1:26" ht="18.75" customHeight="1">
      <c r="A319" s="444" t="s">
        <v>947</v>
      </c>
      <c r="B319" s="282"/>
      <c r="C319" s="282"/>
      <c r="D319" s="282"/>
      <c r="E319" s="282"/>
      <c r="F319" s="282"/>
      <c r="G319" s="282"/>
      <c r="H319" s="282"/>
      <c r="I319" s="282"/>
      <c r="J319" s="282"/>
      <c r="K319" s="282"/>
      <c r="L319" s="282"/>
      <c r="M319" s="446"/>
      <c r="N319" s="446"/>
      <c r="O319" s="446"/>
      <c r="P319" s="446"/>
      <c r="Q319" s="285"/>
      <c r="R319" s="282"/>
      <c r="S319" s="446"/>
      <c r="T319" s="282"/>
      <c r="U319" s="282"/>
      <c r="V319" s="446"/>
      <c r="W319" s="447" t="s">
        <v>307</v>
      </c>
      <c r="X319" s="449"/>
    </row>
    <row r="320" spans="1:26" ht="23.25" customHeight="1">
      <c r="A320" s="444" t="s">
        <v>948</v>
      </c>
      <c r="B320" s="282"/>
      <c r="C320" s="282"/>
      <c r="D320" s="282"/>
      <c r="E320" s="282"/>
      <c r="F320" s="282"/>
      <c r="G320" s="282"/>
      <c r="H320" s="282"/>
      <c r="I320" s="282"/>
      <c r="J320" s="282"/>
      <c r="K320" s="282"/>
      <c r="L320" s="282"/>
      <c r="M320" s="446"/>
      <c r="N320" s="446"/>
      <c r="O320" s="446"/>
      <c r="P320" s="446"/>
      <c r="Q320" s="285"/>
      <c r="R320" s="282"/>
      <c r="S320" s="446"/>
      <c r="T320" s="282"/>
      <c r="U320" s="282"/>
      <c r="V320" s="446"/>
      <c r="W320" s="447"/>
      <c r="X320" s="412"/>
    </row>
    <row r="321" spans="1:33" ht="30" customHeight="1">
      <c r="A321" s="426" t="s">
        <v>949</v>
      </c>
      <c r="B321" s="282"/>
      <c r="C321" s="282"/>
      <c r="D321" s="282"/>
      <c r="E321" s="282"/>
      <c r="F321" s="282"/>
      <c r="G321" s="282"/>
      <c r="H321" s="282"/>
      <c r="I321" s="282"/>
      <c r="J321" s="282"/>
      <c r="K321" s="282"/>
      <c r="L321" s="282">
        <f>M321+N321+O321+P321</f>
        <v>1267000</v>
      </c>
      <c r="M321" s="282">
        <v>1267000</v>
      </c>
      <c r="N321" s="282"/>
      <c r="O321" s="282"/>
      <c r="P321" s="282"/>
      <c r="Q321" s="285"/>
      <c r="R321" s="282">
        <v>366000</v>
      </c>
      <c r="S321" s="284"/>
      <c r="T321" s="284"/>
      <c r="U321" s="284">
        <f t="shared" ref="U321:U322" si="68">T321+S321+R321</f>
        <v>366000</v>
      </c>
      <c r="V321" s="284"/>
      <c r="W321" s="284"/>
      <c r="X321" s="412"/>
      <c r="Y321" s="14"/>
      <c r="Z321" s="14"/>
      <c r="AA321" s="14"/>
      <c r="AB321" s="14"/>
      <c r="AC321" s="14"/>
      <c r="AD321" s="14"/>
      <c r="AE321" s="14"/>
      <c r="AF321" s="14"/>
      <c r="AG321" s="14"/>
    </row>
    <row r="322" spans="1:33" ht="33" customHeight="1">
      <c r="A322" s="450" t="s">
        <v>950</v>
      </c>
      <c r="B322" s="282"/>
      <c r="C322" s="282"/>
      <c r="D322" s="282"/>
      <c r="E322" s="282"/>
      <c r="F322" s="282"/>
      <c r="G322" s="282"/>
      <c r="H322" s="282"/>
      <c r="I322" s="282"/>
      <c r="J322" s="282"/>
      <c r="K322" s="282"/>
      <c r="L322" s="282"/>
      <c r="M322" s="282"/>
      <c r="N322" s="282">
        <v>158543</v>
      </c>
      <c r="O322" s="445">
        <v>24838</v>
      </c>
      <c r="P322" s="445">
        <v>66619</v>
      </c>
      <c r="Q322" s="285"/>
      <c r="R322" s="284">
        <v>158543</v>
      </c>
      <c r="S322" s="304">
        <v>24838</v>
      </c>
      <c r="T322" s="304">
        <v>66619</v>
      </c>
      <c r="U322" s="284">
        <f t="shared" si="68"/>
        <v>250000</v>
      </c>
      <c r="V322" s="284"/>
      <c r="W322" s="284"/>
      <c r="X322" s="412"/>
    </row>
    <row r="323" spans="1:33" ht="28.5" customHeight="1">
      <c r="A323" s="426" t="s">
        <v>951</v>
      </c>
      <c r="B323" s="282"/>
      <c r="C323" s="282"/>
      <c r="D323" s="282"/>
      <c r="E323" s="282"/>
      <c r="F323" s="282"/>
      <c r="G323" s="282"/>
      <c r="H323" s="282"/>
      <c r="I323" s="282"/>
      <c r="J323" s="282"/>
      <c r="K323" s="282"/>
      <c r="L323" s="282"/>
      <c r="M323" s="282"/>
      <c r="N323" s="282"/>
      <c r="O323" s="282"/>
      <c r="P323" s="282"/>
      <c r="Q323" s="285"/>
      <c r="R323" s="284"/>
      <c r="S323" s="284"/>
      <c r="T323" s="284"/>
      <c r="U323" s="284"/>
      <c r="V323" s="284"/>
      <c r="W323" s="284"/>
      <c r="X323" s="412"/>
    </row>
    <row r="324" spans="1:33" ht="33.75" customHeight="1">
      <c r="A324" s="426" t="s">
        <v>952</v>
      </c>
      <c r="B324" s="282"/>
      <c r="C324" s="282"/>
      <c r="D324" s="282"/>
      <c r="E324" s="282"/>
      <c r="F324" s="282"/>
      <c r="G324" s="282"/>
      <c r="H324" s="282"/>
      <c r="I324" s="282"/>
      <c r="J324" s="282"/>
      <c r="K324" s="282"/>
      <c r="L324" s="282"/>
      <c r="M324" s="282"/>
      <c r="N324" s="282"/>
      <c r="O324" s="282"/>
      <c r="P324" s="282"/>
      <c r="Q324" s="285"/>
      <c r="R324" s="284"/>
      <c r="S324" s="284"/>
      <c r="T324" s="284"/>
      <c r="U324" s="284"/>
      <c r="V324" s="284"/>
      <c r="W324" s="284"/>
      <c r="X324" s="412"/>
    </row>
    <row r="325" spans="1:33" ht="38.25" customHeight="1">
      <c r="A325" s="284" t="s">
        <v>953</v>
      </c>
      <c r="B325" s="282"/>
      <c r="C325" s="282"/>
      <c r="D325" s="282"/>
      <c r="E325" s="282"/>
      <c r="F325" s="282"/>
      <c r="G325" s="282"/>
      <c r="H325" s="282"/>
      <c r="I325" s="282"/>
      <c r="J325" s="282"/>
      <c r="K325" s="282"/>
      <c r="L325" s="282"/>
      <c r="M325" s="282"/>
      <c r="N325" s="282"/>
      <c r="O325" s="282"/>
      <c r="P325" s="282"/>
      <c r="Q325" s="285"/>
      <c r="R325" s="284"/>
      <c r="S325" s="284"/>
      <c r="T325" s="284"/>
      <c r="U325" s="284"/>
      <c r="V325" s="284"/>
      <c r="W325" s="284"/>
      <c r="X325" s="412"/>
    </row>
    <row r="326" spans="1:33" ht="24.75" customHeight="1">
      <c r="A326" s="417" t="s">
        <v>954</v>
      </c>
      <c r="B326" s="282"/>
      <c r="C326" s="282"/>
      <c r="D326" s="282"/>
      <c r="E326" s="282"/>
      <c r="F326" s="282"/>
      <c r="G326" s="282"/>
      <c r="H326" s="282"/>
      <c r="I326" s="282"/>
      <c r="J326" s="282"/>
      <c r="K326" s="282"/>
      <c r="L326" s="282">
        <f>M326+N326+O326+P326</f>
        <v>150000</v>
      </c>
      <c r="M326" s="282"/>
      <c r="N326" s="282"/>
      <c r="O326" s="282"/>
      <c r="P326" s="282">
        <v>150000</v>
      </c>
      <c r="Q326" s="285"/>
      <c r="R326" s="284"/>
      <c r="S326" s="284"/>
      <c r="T326" s="304">
        <v>150000</v>
      </c>
      <c r="U326" s="304">
        <v>150000</v>
      </c>
      <c r="V326" s="284"/>
      <c r="W326" s="284"/>
      <c r="X326" s="412"/>
    </row>
    <row r="327" spans="1:33" ht="21" customHeight="1">
      <c r="A327" s="417"/>
      <c r="B327" s="282"/>
      <c r="C327" s="282"/>
      <c r="D327" s="282"/>
      <c r="E327" s="282"/>
      <c r="F327" s="282"/>
      <c r="G327" s="282"/>
      <c r="H327" s="282"/>
      <c r="I327" s="282"/>
      <c r="J327" s="282"/>
      <c r="K327" s="282"/>
      <c r="L327" s="282"/>
      <c r="M327" s="282"/>
      <c r="N327" s="282"/>
      <c r="O327" s="282"/>
      <c r="P327" s="282"/>
      <c r="Q327" s="285"/>
      <c r="R327" s="284"/>
      <c r="S327" s="284"/>
      <c r="T327" s="284"/>
      <c r="U327" s="284"/>
      <c r="V327" s="284"/>
      <c r="W327" s="284"/>
      <c r="X327" s="412"/>
    </row>
    <row r="328" spans="1:33" ht="20.25" customHeight="1">
      <c r="A328" s="444" t="s">
        <v>874</v>
      </c>
      <c r="B328" s="282"/>
      <c r="C328" s="282"/>
      <c r="D328" s="282"/>
      <c r="E328" s="282"/>
      <c r="F328" s="282"/>
      <c r="G328" s="282"/>
      <c r="H328" s="282"/>
      <c r="I328" s="282"/>
      <c r="J328" s="282"/>
      <c r="K328" s="282"/>
      <c r="L328" s="282"/>
      <c r="M328" s="282"/>
      <c r="N328" s="282"/>
      <c r="O328" s="282"/>
      <c r="P328" s="282"/>
      <c r="Q328" s="285"/>
      <c r="R328" s="284"/>
      <c r="S328" s="284"/>
      <c r="T328" s="284"/>
      <c r="U328" s="284"/>
      <c r="V328" s="284"/>
      <c r="W328" s="284"/>
      <c r="X328" s="412"/>
    </row>
    <row r="329" spans="1:33" ht="26.25" customHeight="1">
      <c r="A329" s="284" t="s">
        <v>955</v>
      </c>
      <c r="B329" s="262"/>
      <c r="C329" s="262">
        <v>98</v>
      </c>
      <c r="D329" s="282"/>
      <c r="E329" s="282"/>
      <c r="F329" s="282"/>
      <c r="G329" s="262"/>
      <c r="H329" s="262">
        <v>98</v>
      </c>
      <c r="I329" s="282"/>
      <c r="J329" s="282"/>
      <c r="K329" s="451">
        <f>J329+I329+H329+G329</f>
        <v>98</v>
      </c>
      <c r="L329" s="282"/>
      <c r="M329" s="452"/>
      <c r="N329" s="282"/>
      <c r="O329" s="282"/>
      <c r="P329" s="282"/>
      <c r="Q329" s="285"/>
      <c r="R329" s="284"/>
      <c r="S329" s="284"/>
      <c r="T329" s="284"/>
      <c r="U329" s="284"/>
      <c r="V329" s="284">
        <f>U329+T329+S329+R329</f>
        <v>0</v>
      </c>
      <c r="W329" s="426"/>
      <c r="X329" s="412"/>
    </row>
    <row r="330" spans="1:33" ht="20.25" customHeight="1">
      <c r="A330" s="422" t="s">
        <v>956</v>
      </c>
      <c r="B330" s="141"/>
      <c r="C330" s="141">
        <v>5</v>
      </c>
      <c r="D330" s="141"/>
      <c r="E330" s="141"/>
      <c r="F330" s="141"/>
      <c r="G330" s="141"/>
      <c r="H330" s="262">
        <v>5</v>
      </c>
      <c r="I330" s="282"/>
      <c r="J330" s="282"/>
      <c r="K330" s="262">
        <v>5</v>
      </c>
      <c r="L330" s="282"/>
      <c r="M330" s="452"/>
      <c r="N330" s="282"/>
      <c r="O330" s="282"/>
      <c r="P330" s="282"/>
      <c r="Q330" s="285"/>
      <c r="R330" s="284"/>
      <c r="S330" s="284"/>
      <c r="T330" s="284"/>
      <c r="U330" s="284"/>
      <c r="V330" s="284"/>
      <c r="W330" s="284"/>
      <c r="X330" s="412"/>
    </row>
    <row r="331" spans="1:33" ht="24.75" customHeight="1">
      <c r="A331" s="422" t="s">
        <v>957</v>
      </c>
      <c r="B331" s="141"/>
      <c r="C331" s="141">
        <v>9</v>
      </c>
      <c r="D331" s="141"/>
      <c r="E331" s="141"/>
      <c r="F331" s="141"/>
      <c r="G331" s="141"/>
      <c r="H331" s="262">
        <v>9</v>
      </c>
      <c r="I331" s="282"/>
      <c r="J331" s="282"/>
      <c r="K331" s="262">
        <v>9</v>
      </c>
      <c r="L331" s="282"/>
      <c r="M331" s="452"/>
      <c r="N331" s="282"/>
      <c r="O331" s="282"/>
      <c r="P331" s="282"/>
      <c r="Q331" s="285"/>
      <c r="R331" s="284"/>
      <c r="S331" s="284"/>
      <c r="T331" s="284"/>
      <c r="U331" s="284"/>
      <c r="V331" s="284"/>
      <c r="W331" s="284"/>
      <c r="X331" s="416"/>
    </row>
    <row r="332" spans="1:33" ht="27.75" customHeight="1">
      <c r="A332" s="422" t="s">
        <v>823</v>
      </c>
      <c r="B332" s="141"/>
      <c r="C332" s="141">
        <v>84</v>
      </c>
      <c r="D332" s="141"/>
      <c r="E332" s="141"/>
      <c r="F332" s="141"/>
      <c r="G332" s="141"/>
      <c r="H332" s="262">
        <v>84</v>
      </c>
      <c r="I332" s="282"/>
      <c r="J332" s="282"/>
      <c r="K332" s="262">
        <v>84</v>
      </c>
      <c r="L332" s="282"/>
      <c r="M332" s="282"/>
      <c r="N332" s="282"/>
      <c r="O332" s="282"/>
      <c r="P332" s="282"/>
      <c r="Q332" s="285"/>
      <c r="R332" s="284"/>
      <c r="S332" s="284"/>
      <c r="T332" s="284"/>
      <c r="U332" s="284"/>
      <c r="V332" s="284"/>
      <c r="W332" s="284"/>
      <c r="X332" s="412"/>
    </row>
    <row r="333" spans="1:33" ht="22.5" customHeight="1">
      <c r="A333" s="453"/>
      <c r="B333" s="141"/>
      <c r="C333" s="141"/>
      <c r="D333" s="141"/>
      <c r="E333" s="141"/>
      <c r="F333" s="141"/>
      <c r="G333" s="452"/>
      <c r="H333" s="452"/>
      <c r="I333" s="282"/>
      <c r="J333" s="282"/>
      <c r="K333" s="282"/>
      <c r="L333" s="282"/>
      <c r="M333" s="282"/>
      <c r="N333" s="282"/>
      <c r="O333" s="282"/>
      <c r="P333" s="282"/>
      <c r="Q333" s="285"/>
      <c r="R333" s="284"/>
      <c r="S333" s="296"/>
      <c r="T333" s="284"/>
      <c r="U333" s="284"/>
      <c r="V333" s="296">
        <f>U333+T333+S333+R333</f>
        <v>0</v>
      </c>
      <c r="W333" s="284"/>
      <c r="X333" s="412"/>
    </row>
    <row r="334" spans="1:33" ht="27.75" customHeight="1">
      <c r="A334" s="422" t="s">
        <v>958</v>
      </c>
      <c r="B334" s="454">
        <f>E334+F334+G334+H334</f>
        <v>98</v>
      </c>
      <c r="C334" s="141"/>
      <c r="D334" s="141"/>
      <c r="E334" s="141"/>
      <c r="F334" s="141">
        <v>98</v>
      </c>
      <c r="G334" s="452"/>
      <c r="H334" s="282"/>
      <c r="I334" s="455">
        <v>98</v>
      </c>
      <c r="J334" s="262"/>
      <c r="K334" s="451">
        <f t="shared" ref="K334:K338" si="69">J334+I334+H334+G334</f>
        <v>98</v>
      </c>
      <c r="L334" s="282"/>
      <c r="M334" s="282"/>
      <c r="N334" s="282"/>
      <c r="O334" s="282"/>
      <c r="P334" s="282"/>
      <c r="Q334" s="285"/>
      <c r="R334" s="284"/>
      <c r="S334" s="284"/>
      <c r="T334" s="284"/>
      <c r="U334" s="284"/>
      <c r="V334" s="284"/>
      <c r="W334" s="304" t="s">
        <v>959</v>
      </c>
      <c r="X334" s="416"/>
    </row>
    <row r="335" spans="1:33" ht="24.75" customHeight="1">
      <c r="A335" s="422" t="s">
        <v>361</v>
      </c>
      <c r="B335" s="141">
        <v>5</v>
      </c>
      <c r="C335" s="141"/>
      <c r="D335" s="141"/>
      <c r="E335" s="141"/>
      <c r="F335" s="141">
        <v>5</v>
      </c>
      <c r="G335" s="452"/>
      <c r="H335" s="282"/>
      <c r="I335" s="455">
        <v>5</v>
      </c>
      <c r="J335" s="262"/>
      <c r="K335" s="451">
        <f t="shared" si="69"/>
        <v>5</v>
      </c>
      <c r="L335" s="282"/>
      <c r="M335" s="282"/>
      <c r="N335" s="282"/>
      <c r="O335" s="282"/>
      <c r="P335" s="282"/>
      <c r="Q335" s="285"/>
      <c r="R335" s="284"/>
      <c r="S335" s="284"/>
      <c r="T335" s="284"/>
      <c r="U335" s="284"/>
      <c r="V335" s="284"/>
      <c r="W335" s="284"/>
      <c r="X335" s="416"/>
    </row>
    <row r="336" spans="1:33" ht="27.75" customHeight="1">
      <c r="A336" s="456" t="s">
        <v>833</v>
      </c>
      <c r="B336" s="141">
        <v>9</v>
      </c>
      <c r="C336" s="141"/>
      <c r="D336" s="141"/>
      <c r="E336" s="141"/>
      <c r="F336" s="141">
        <v>9</v>
      </c>
      <c r="G336" s="452"/>
      <c r="H336" s="282"/>
      <c r="I336" s="455">
        <v>9</v>
      </c>
      <c r="J336" s="262"/>
      <c r="K336" s="451">
        <f t="shared" si="69"/>
        <v>9</v>
      </c>
      <c r="L336" s="282"/>
      <c r="M336" s="282"/>
      <c r="N336" s="282"/>
      <c r="O336" s="282"/>
      <c r="P336" s="282"/>
      <c r="Q336" s="285"/>
      <c r="R336" s="284"/>
      <c r="S336" s="284"/>
      <c r="T336" s="284"/>
      <c r="U336" s="284"/>
      <c r="V336" s="284"/>
      <c r="W336" s="284"/>
      <c r="X336" s="412"/>
    </row>
    <row r="337" spans="1:33" ht="24.75" customHeight="1">
      <c r="A337" s="422" t="s">
        <v>816</v>
      </c>
      <c r="B337" s="141">
        <v>84</v>
      </c>
      <c r="C337" s="141"/>
      <c r="D337" s="141"/>
      <c r="E337" s="141"/>
      <c r="F337" s="141">
        <v>84</v>
      </c>
      <c r="G337" s="452"/>
      <c r="H337" s="282"/>
      <c r="I337" s="455">
        <v>84</v>
      </c>
      <c r="J337" s="262"/>
      <c r="K337" s="451">
        <f t="shared" si="69"/>
        <v>84</v>
      </c>
      <c r="L337" s="282"/>
      <c r="M337" s="282"/>
      <c r="N337" s="282"/>
      <c r="O337" s="282"/>
      <c r="P337" s="282"/>
      <c r="Q337" s="285"/>
      <c r="R337" s="284"/>
      <c r="S337" s="284"/>
      <c r="T337" s="284"/>
      <c r="U337" s="284"/>
      <c r="V337" s="284"/>
      <c r="W337" s="284"/>
      <c r="X337" s="412"/>
    </row>
    <row r="338" spans="1:33" ht="18.75" customHeight="1">
      <c r="A338" s="457" t="s">
        <v>960</v>
      </c>
      <c r="B338" s="392"/>
      <c r="C338" s="141"/>
      <c r="D338" s="141"/>
      <c r="E338" s="141"/>
      <c r="F338" s="141"/>
      <c r="G338" s="452"/>
      <c r="H338" s="282"/>
      <c r="I338" s="455">
        <v>10</v>
      </c>
      <c r="J338" s="282"/>
      <c r="K338" s="451">
        <f t="shared" si="69"/>
        <v>10</v>
      </c>
      <c r="L338" s="282"/>
      <c r="M338" s="282"/>
      <c r="N338" s="282"/>
      <c r="O338" s="282"/>
      <c r="P338" s="282"/>
      <c r="Q338" s="285"/>
      <c r="R338" s="284"/>
      <c r="S338" s="284"/>
      <c r="T338" s="284"/>
      <c r="U338" s="284"/>
      <c r="V338" s="284"/>
      <c r="W338" s="284"/>
      <c r="X338" s="412"/>
    </row>
    <row r="339" spans="1:33" ht="18.75" customHeight="1">
      <c r="A339" s="458" t="s">
        <v>961</v>
      </c>
      <c r="B339" s="392"/>
      <c r="C339" s="141"/>
      <c r="D339" s="141"/>
      <c r="E339" s="141"/>
      <c r="F339" s="141"/>
      <c r="G339" s="452"/>
      <c r="H339" s="282"/>
      <c r="I339" s="282"/>
      <c r="J339" s="282"/>
      <c r="K339" s="282"/>
      <c r="L339" s="282">
        <f>M339+N339+O339+P339</f>
        <v>0</v>
      </c>
      <c r="M339" s="282"/>
      <c r="N339" s="282"/>
      <c r="O339" s="282"/>
      <c r="P339" s="282"/>
      <c r="Q339" s="285"/>
      <c r="R339" s="284"/>
      <c r="S339" s="284"/>
      <c r="T339" s="284"/>
      <c r="U339" s="284"/>
      <c r="V339" s="284" t="s">
        <v>425</v>
      </c>
      <c r="W339" s="284"/>
      <c r="X339" s="412"/>
      <c r="Y339" s="14"/>
      <c r="Z339" s="14"/>
    </row>
    <row r="340" spans="1:33" ht="18.75" customHeight="1">
      <c r="A340" s="459" t="s">
        <v>438</v>
      </c>
      <c r="B340" s="392"/>
      <c r="C340" s="141"/>
      <c r="D340" s="141"/>
      <c r="E340" s="141"/>
      <c r="F340" s="141"/>
      <c r="G340" s="452"/>
      <c r="H340" s="282"/>
      <c r="I340" s="282"/>
      <c r="J340" s="282"/>
      <c r="K340" s="282"/>
      <c r="L340" s="282"/>
      <c r="M340" s="282"/>
      <c r="N340" s="282"/>
      <c r="O340" s="282"/>
      <c r="P340" s="282"/>
      <c r="Q340" s="285"/>
      <c r="R340" s="284"/>
      <c r="S340" s="284"/>
      <c r="T340" s="284"/>
      <c r="U340" s="284"/>
      <c r="V340" s="284"/>
      <c r="W340" s="284"/>
      <c r="X340" s="412"/>
      <c r="Y340" s="14"/>
      <c r="Z340" s="14"/>
    </row>
    <row r="341" spans="1:33" ht="18.75" customHeight="1">
      <c r="A341" s="460" t="s">
        <v>962</v>
      </c>
      <c r="B341" s="392"/>
      <c r="C341" s="141"/>
      <c r="D341" s="141"/>
      <c r="E341" s="141"/>
      <c r="F341" s="141"/>
      <c r="G341" s="452"/>
      <c r="H341" s="282"/>
      <c r="I341" s="282"/>
      <c r="J341" s="282"/>
      <c r="K341" s="282"/>
      <c r="L341" s="282"/>
      <c r="M341" s="282"/>
      <c r="N341" s="282"/>
      <c r="O341" s="282"/>
      <c r="P341" s="282"/>
      <c r="Q341" s="285"/>
      <c r="R341" s="284"/>
      <c r="S341" s="284"/>
      <c r="T341" s="284"/>
      <c r="U341" s="284"/>
      <c r="V341" s="284"/>
      <c r="W341" s="284"/>
      <c r="X341" s="412"/>
      <c r="Y341" s="14"/>
      <c r="Z341" s="14"/>
    </row>
    <row r="342" spans="1:33" ht="30.75" customHeight="1">
      <c r="A342" s="460" t="s">
        <v>963</v>
      </c>
      <c r="B342" s="392"/>
      <c r="C342" s="141"/>
      <c r="D342" s="141"/>
      <c r="E342" s="141"/>
      <c r="F342" s="141"/>
      <c r="G342" s="452"/>
      <c r="H342" s="282"/>
      <c r="I342" s="282"/>
      <c r="J342" s="282"/>
      <c r="K342" s="282"/>
      <c r="L342" s="282"/>
      <c r="M342" s="282"/>
      <c r="N342" s="282"/>
      <c r="O342" s="282"/>
      <c r="P342" s="282"/>
      <c r="Q342" s="285"/>
      <c r="R342" s="284"/>
      <c r="S342" s="284"/>
      <c r="T342" s="284"/>
      <c r="U342" s="284"/>
      <c r="V342" s="284"/>
      <c r="W342" s="284"/>
      <c r="X342" s="412"/>
      <c r="Y342" s="14"/>
      <c r="Z342" s="14"/>
    </row>
    <row r="343" spans="1:33" ht="23.25" customHeight="1">
      <c r="A343" s="460" t="s">
        <v>964</v>
      </c>
      <c r="B343" s="392"/>
      <c r="C343" s="141"/>
      <c r="D343" s="141"/>
      <c r="E343" s="141"/>
      <c r="F343" s="141"/>
      <c r="G343" s="452"/>
      <c r="H343" s="282"/>
      <c r="I343" s="282"/>
      <c r="J343" s="282"/>
      <c r="K343" s="282"/>
      <c r="L343" s="282"/>
      <c r="M343" s="282"/>
      <c r="N343" s="282"/>
      <c r="O343" s="282"/>
      <c r="P343" s="282"/>
      <c r="Q343" s="285"/>
      <c r="R343" s="284"/>
      <c r="S343" s="284"/>
      <c r="T343" s="284"/>
      <c r="U343" s="284"/>
      <c r="V343" s="284"/>
      <c r="W343" s="284"/>
      <c r="X343" s="412"/>
      <c r="Y343" s="14"/>
      <c r="Z343" s="14"/>
    </row>
    <row r="344" spans="1:33" ht="15.75" customHeight="1">
      <c r="A344" s="460"/>
      <c r="B344" s="392"/>
      <c r="C344" s="141"/>
      <c r="D344" s="141"/>
      <c r="E344" s="141"/>
      <c r="F344" s="141"/>
      <c r="G344" s="452"/>
      <c r="H344" s="282"/>
      <c r="I344" s="282"/>
      <c r="J344" s="282"/>
      <c r="K344" s="282"/>
      <c r="L344" s="282"/>
      <c r="M344" s="282"/>
      <c r="N344" s="282"/>
      <c r="O344" s="282"/>
      <c r="P344" s="282"/>
      <c r="Q344" s="285"/>
      <c r="R344" s="284"/>
      <c r="S344" s="284"/>
      <c r="T344" s="284"/>
      <c r="U344" s="284"/>
      <c r="V344" s="284"/>
      <c r="W344" s="284"/>
      <c r="X344" s="412"/>
      <c r="Y344" s="14"/>
      <c r="Z344" s="14"/>
    </row>
    <row r="345" spans="1:33" ht="22.5" customHeight="1">
      <c r="A345" s="459" t="s">
        <v>883</v>
      </c>
      <c r="B345" s="392"/>
      <c r="C345" s="141"/>
      <c r="D345" s="141"/>
      <c r="E345" s="141"/>
      <c r="F345" s="141"/>
      <c r="G345" s="452"/>
      <c r="H345" s="282"/>
      <c r="I345" s="282"/>
      <c r="J345" s="282"/>
      <c r="K345" s="282"/>
      <c r="L345" s="282"/>
      <c r="M345" s="282"/>
      <c r="N345" s="282"/>
      <c r="O345" s="282"/>
      <c r="P345" s="282"/>
      <c r="Q345" s="285"/>
      <c r="R345" s="284"/>
      <c r="S345" s="284"/>
      <c r="T345" s="284"/>
      <c r="U345" s="284"/>
      <c r="V345" s="284"/>
      <c r="W345" s="284"/>
      <c r="X345" s="412"/>
      <c r="Y345" s="14"/>
      <c r="Z345" s="14"/>
    </row>
    <row r="346" spans="1:33" ht="22.5" customHeight="1">
      <c r="A346" s="459" t="s">
        <v>965</v>
      </c>
      <c r="B346" s="392">
        <v>100</v>
      </c>
      <c r="C346" s="141"/>
      <c r="D346" s="141"/>
      <c r="E346" s="141">
        <v>100</v>
      </c>
      <c r="F346" s="141"/>
      <c r="G346" s="452"/>
      <c r="H346" s="282"/>
      <c r="I346" s="282"/>
      <c r="J346" s="282"/>
      <c r="K346" s="282">
        <f>J346+I346+H346+G346</f>
        <v>0</v>
      </c>
      <c r="L346" s="282"/>
      <c r="M346" s="282"/>
      <c r="N346" s="282"/>
      <c r="O346" s="282"/>
      <c r="P346" s="282"/>
      <c r="Q346" s="285"/>
      <c r="R346" s="284"/>
      <c r="S346" s="284"/>
      <c r="T346" s="284"/>
      <c r="U346" s="284"/>
      <c r="V346" s="284"/>
      <c r="W346" s="284"/>
      <c r="X346" s="412"/>
      <c r="Y346" s="14"/>
      <c r="Z346" s="14"/>
    </row>
    <row r="347" spans="1:33" ht="18.75" customHeight="1">
      <c r="A347" s="457"/>
      <c r="B347" s="392"/>
      <c r="C347" s="141"/>
      <c r="D347" s="141"/>
      <c r="E347" s="141"/>
      <c r="F347" s="141"/>
      <c r="G347" s="452"/>
      <c r="H347" s="282"/>
      <c r="I347" s="282"/>
      <c r="J347" s="282"/>
      <c r="K347" s="282"/>
      <c r="L347" s="282"/>
      <c r="M347" s="282"/>
      <c r="N347" s="282"/>
      <c r="O347" s="282"/>
      <c r="P347" s="282"/>
      <c r="Q347" s="285"/>
      <c r="R347" s="284"/>
      <c r="S347" s="284"/>
      <c r="T347" s="284"/>
      <c r="U347" s="284"/>
      <c r="V347" s="284"/>
      <c r="W347" s="284"/>
      <c r="X347" s="412"/>
      <c r="Y347" s="14"/>
      <c r="Z347" s="14"/>
    </row>
    <row r="348" spans="1:33" ht="18.75" customHeight="1">
      <c r="A348" s="461" t="s">
        <v>966</v>
      </c>
      <c r="B348" s="462"/>
      <c r="C348" s="262"/>
      <c r="D348" s="262"/>
      <c r="E348" s="262"/>
      <c r="F348" s="463"/>
      <c r="G348" s="463"/>
      <c r="H348" s="463"/>
      <c r="I348" s="463"/>
      <c r="J348" s="463"/>
      <c r="K348" s="463"/>
      <c r="L348" s="463"/>
      <c r="M348" s="282">
        <f t="shared" ref="M348:P348" si="70">SUM(M351:M380)</f>
        <v>0</v>
      </c>
      <c r="N348" s="282">
        <f t="shared" si="70"/>
        <v>0</v>
      </c>
      <c r="O348" s="282">
        <f t="shared" si="70"/>
        <v>0</v>
      </c>
      <c r="P348" s="282">
        <f t="shared" si="70"/>
        <v>0</v>
      </c>
      <c r="Q348" s="282"/>
      <c r="R348" s="282"/>
      <c r="S348" s="282"/>
      <c r="T348" s="282"/>
      <c r="U348" s="260" t="s">
        <v>967</v>
      </c>
      <c r="V348" s="260"/>
      <c r="W348" s="260"/>
      <c r="X348" s="412"/>
      <c r="Y348" s="14"/>
      <c r="Z348" s="14"/>
    </row>
    <row r="349" spans="1:33" ht="18.75" customHeight="1">
      <c r="A349" s="183" t="s">
        <v>913</v>
      </c>
      <c r="B349" s="262"/>
      <c r="C349" s="262"/>
      <c r="D349" s="262"/>
      <c r="E349" s="262"/>
      <c r="F349" s="463"/>
      <c r="G349" s="463"/>
      <c r="H349" s="463"/>
      <c r="I349" s="463"/>
      <c r="J349" s="463"/>
      <c r="K349" s="463"/>
      <c r="L349" s="463"/>
      <c r="M349" s="463"/>
      <c r="N349" s="463"/>
      <c r="O349" s="463"/>
      <c r="P349" s="463"/>
      <c r="Q349" s="260"/>
      <c r="R349" s="260"/>
      <c r="S349" s="260"/>
      <c r="T349" s="260"/>
      <c r="U349" s="260"/>
      <c r="V349" s="260"/>
      <c r="W349" s="260"/>
      <c r="X349" s="412"/>
      <c r="Y349" s="14"/>
      <c r="Z349" s="14"/>
    </row>
    <row r="350" spans="1:33" ht="32.25" customHeight="1">
      <c r="A350" s="212" t="s">
        <v>968</v>
      </c>
      <c r="B350" s="262"/>
      <c r="C350" s="262"/>
      <c r="D350" s="262"/>
      <c r="E350" s="262"/>
      <c r="F350" s="463"/>
      <c r="G350" s="463"/>
      <c r="H350" s="463"/>
      <c r="I350" s="463"/>
      <c r="J350" s="463"/>
      <c r="K350" s="463"/>
      <c r="L350" s="463"/>
      <c r="M350" s="463"/>
      <c r="N350" s="463"/>
      <c r="O350" s="463"/>
      <c r="P350" s="463"/>
      <c r="Q350" s="260"/>
      <c r="R350" s="260"/>
      <c r="S350" s="260"/>
      <c r="T350" s="260"/>
      <c r="U350" s="260"/>
      <c r="V350" s="260"/>
      <c r="W350" s="260"/>
      <c r="X350" s="412"/>
      <c r="Y350" s="14"/>
      <c r="Z350" s="14"/>
    </row>
    <row r="351" spans="1:33" ht="25.5" customHeight="1">
      <c r="A351" s="464" t="s">
        <v>969</v>
      </c>
      <c r="B351" s="262"/>
      <c r="C351" s="262"/>
      <c r="D351" s="262"/>
      <c r="E351" s="262"/>
      <c r="F351" s="463"/>
      <c r="G351" s="463"/>
      <c r="H351" s="463"/>
      <c r="I351" s="463"/>
      <c r="J351" s="463"/>
      <c r="K351" s="463"/>
      <c r="L351" s="463"/>
      <c r="M351" s="282"/>
      <c r="N351" s="282"/>
      <c r="O351" s="282"/>
      <c r="P351" s="282"/>
      <c r="Q351" s="284"/>
      <c r="R351" s="284"/>
      <c r="S351" s="284"/>
      <c r="T351" s="284"/>
      <c r="U351" s="260"/>
      <c r="V351" s="260"/>
      <c r="W351" s="260"/>
      <c r="X351" s="412"/>
      <c r="Y351" s="14"/>
      <c r="Z351" s="14"/>
      <c r="AA351" s="14"/>
      <c r="AB351" s="14"/>
      <c r="AC351" s="14"/>
      <c r="AD351" s="14"/>
      <c r="AE351" s="14"/>
      <c r="AF351" s="14"/>
      <c r="AG351" s="14"/>
    </row>
    <row r="352" spans="1:33" ht="25.5" customHeight="1">
      <c r="A352" s="140" t="s">
        <v>970</v>
      </c>
      <c r="B352" s="465">
        <f>E352+F352+G352+H352</f>
        <v>1</v>
      </c>
      <c r="C352" s="262"/>
      <c r="D352" s="466">
        <v>0.95450000000000002</v>
      </c>
      <c r="E352" s="466">
        <v>4.5499999999999999E-2</v>
      </c>
      <c r="F352" s="463"/>
      <c r="G352" s="463"/>
      <c r="H352" s="466">
        <v>0.95450000000000002</v>
      </c>
      <c r="I352" s="467">
        <v>0</v>
      </c>
      <c r="J352" s="468">
        <v>0</v>
      </c>
      <c r="K352" s="465">
        <f t="shared" ref="K352:K354" si="71">J352+I352+H352+G352</f>
        <v>0.95450000000000002</v>
      </c>
      <c r="L352" s="463"/>
      <c r="M352" s="282"/>
      <c r="N352" s="282"/>
      <c r="O352" s="282"/>
      <c r="P352" s="282"/>
      <c r="Q352" s="284"/>
      <c r="R352" s="284"/>
      <c r="S352" s="284"/>
      <c r="T352" s="284"/>
      <c r="U352" s="260"/>
      <c r="V352" s="260"/>
      <c r="W352" s="260"/>
      <c r="X352" s="412"/>
      <c r="Y352" s="14"/>
      <c r="Z352" s="14"/>
    </row>
    <row r="353" spans="1:33" ht="25.5" customHeight="1">
      <c r="A353" s="464" t="s">
        <v>971</v>
      </c>
      <c r="B353" s="469">
        <v>1</v>
      </c>
      <c r="C353" s="262"/>
      <c r="D353" s="466">
        <v>0.46150000000000002</v>
      </c>
      <c r="E353" s="466">
        <v>3.85E-2</v>
      </c>
      <c r="F353" s="463"/>
      <c r="G353" s="463"/>
      <c r="H353" s="465">
        <v>0.46150000000000002</v>
      </c>
      <c r="I353" s="467">
        <v>0.1169</v>
      </c>
      <c r="J353" s="463"/>
      <c r="K353" s="465">
        <f t="shared" si="71"/>
        <v>0.57840000000000003</v>
      </c>
      <c r="L353" s="463"/>
      <c r="M353" s="282"/>
      <c r="N353" s="282"/>
      <c r="O353" s="282"/>
      <c r="P353" s="282"/>
      <c r="Q353" s="284"/>
      <c r="R353" s="284"/>
      <c r="S353" s="284"/>
      <c r="T353" s="284"/>
      <c r="U353" s="260"/>
      <c r="V353" s="260"/>
      <c r="W353" s="197" t="s">
        <v>972</v>
      </c>
      <c r="X353" s="412"/>
      <c r="Y353" s="14"/>
      <c r="Z353" s="14"/>
      <c r="AA353" s="14"/>
      <c r="AB353" s="14"/>
      <c r="AC353" s="14"/>
      <c r="AD353" s="14"/>
      <c r="AE353" s="14"/>
      <c r="AF353" s="14"/>
      <c r="AG353" s="14"/>
    </row>
    <row r="354" spans="1:33" ht="25.5" customHeight="1">
      <c r="A354" s="464" t="s">
        <v>973</v>
      </c>
      <c r="B354" s="467">
        <v>1</v>
      </c>
      <c r="C354" s="262"/>
      <c r="D354" s="465">
        <v>0.1</v>
      </c>
      <c r="E354" s="465">
        <v>0.2</v>
      </c>
      <c r="F354" s="465">
        <v>0.2</v>
      </c>
      <c r="G354" s="463"/>
      <c r="H354" s="465">
        <v>0.1</v>
      </c>
      <c r="I354" s="469">
        <v>0.27929999999999999</v>
      </c>
      <c r="J354" s="469">
        <v>0.62070000000000003</v>
      </c>
      <c r="K354" s="465">
        <f t="shared" si="71"/>
        <v>1</v>
      </c>
      <c r="L354" s="463"/>
      <c r="M354" s="282"/>
      <c r="N354" s="282"/>
      <c r="O354" s="282"/>
      <c r="P354" s="282"/>
      <c r="Q354" s="284"/>
      <c r="R354" s="284"/>
      <c r="S354" s="284"/>
      <c r="T354" s="284"/>
      <c r="U354" s="260"/>
      <c r="V354" s="260"/>
      <c r="W354" s="197" t="s">
        <v>974</v>
      </c>
      <c r="X354" s="412"/>
      <c r="Y354" s="14"/>
      <c r="Z354" s="14"/>
      <c r="AA354" s="14"/>
      <c r="AB354" s="14"/>
      <c r="AC354" s="14"/>
      <c r="AD354" s="14"/>
      <c r="AE354" s="14"/>
      <c r="AF354" s="14"/>
      <c r="AG354" s="14"/>
    </row>
    <row r="355" spans="1:33" ht="20.25" customHeight="1">
      <c r="A355" s="260" t="s">
        <v>975</v>
      </c>
      <c r="B355" s="262"/>
      <c r="C355" s="262"/>
      <c r="D355" s="262"/>
      <c r="E355" s="262"/>
      <c r="F355" s="463"/>
      <c r="G355" s="463"/>
      <c r="H355" s="463"/>
      <c r="I355" s="463"/>
      <c r="J355" s="463"/>
      <c r="K355" s="463"/>
      <c r="L355" s="463"/>
      <c r="M355" s="463"/>
      <c r="N355" s="463"/>
      <c r="O355" s="463"/>
      <c r="P355" s="463"/>
      <c r="Q355" s="260"/>
      <c r="R355" s="260"/>
      <c r="S355" s="260"/>
      <c r="T355" s="260"/>
      <c r="U355" s="260"/>
      <c r="V355" s="260"/>
      <c r="W355" s="260"/>
      <c r="X355" s="412"/>
      <c r="Y355" s="14"/>
      <c r="Z355" s="14"/>
    </row>
    <row r="356" spans="1:33" ht="24.75" customHeight="1">
      <c r="A356" s="259" t="s">
        <v>976</v>
      </c>
      <c r="B356" s="143">
        <f t="shared" ref="B356:B358" si="72">E356+F356+G356+H356</f>
        <v>6</v>
      </c>
      <c r="C356" s="141"/>
      <c r="D356" s="141">
        <v>5</v>
      </c>
      <c r="E356" s="141">
        <v>1</v>
      </c>
      <c r="F356" s="143"/>
      <c r="G356" s="463">
        <v>3</v>
      </c>
      <c r="H356" s="463">
        <v>2</v>
      </c>
      <c r="I356" s="468">
        <v>0</v>
      </c>
      <c r="J356" s="468">
        <v>0</v>
      </c>
      <c r="K356" s="463">
        <f t="shared" ref="K356:K358" si="73">J356+I356+H356+G356</f>
        <v>5</v>
      </c>
      <c r="L356" s="463"/>
      <c r="M356" s="463"/>
      <c r="N356" s="463"/>
      <c r="O356" s="463"/>
      <c r="P356" s="463"/>
      <c r="Q356" s="260"/>
      <c r="R356" s="260"/>
      <c r="S356" s="260"/>
      <c r="T356" s="260"/>
      <c r="U356" s="260"/>
      <c r="V356" s="260"/>
      <c r="W356" s="260"/>
      <c r="X356" s="412"/>
      <c r="Y356" s="14"/>
      <c r="Z356" s="14"/>
    </row>
    <row r="357" spans="1:33" ht="21" customHeight="1">
      <c r="A357" s="259" t="s">
        <v>977</v>
      </c>
      <c r="B357" s="143">
        <f t="shared" si="72"/>
        <v>13</v>
      </c>
      <c r="C357" s="141"/>
      <c r="D357" s="141">
        <v>14</v>
      </c>
      <c r="E357" s="141">
        <v>3</v>
      </c>
      <c r="F357" s="143">
        <v>2</v>
      </c>
      <c r="G357" s="463">
        <v>7</v>
      </c>
      <c r="H357" s="463">
        <v>1</v>
      </c>
      <c r="I357" s="468">
        <v>3</v>
      </c>
      <c r="J357" s="468">
        <v>0</v>
      </c>
      <c r="K357" s="463">
        <f t="shared" si="73"/>
        <v>11</v>
      </c>
      <c r="L357" s="463"/>
      <c r="M357" s="463"/>
      <c r="N357" s="463"/>
      <c r="O357" s="463"/>
      <c r="P357" s="463"/>
      <c r="Q357" s="260"/>
      <c r="R357" s="260"/>
      <c r="S357" s="260"/>
      <c r="T357" s="260"/>
      <c r="U357" s="260"/>
      <c r="V357" s="260"/>
      <c r="W357" s="260"/>
      <c r="X357" s="412"/>
      <c r="Y357" s="14"/>
      <c r="Z357" s="14"/>
    </row>
    <row r="358" spans="1:33" ht="21.75" customHeight="1">
      <c r="A358" s="259" t="s">
        <v>978</v>
      </c>
      <c r="B358" s="143">
        <f t="shared" si="72"/>
        <v>3</v>
      </c>
      <c r="C358" s="141"/>
      <c r="D358" s="141">
        <v>1</v>
      </c>
      <c r="E358" s="141">
        <v>1</v>
      </c>
      <c r="F358" s="143">
        <v>1</v>
      </c>
      <c r="G358" s="463">
        <v>1</v>
      </c>
      <c r="H358" s="463">
        <v>0</v>
      </c>
      <c r="I358" s="468">
        <v>0</v>
      </c>
      <c r="J358" s="468">
        <v>0</v>
      </c>
      <c r="K358" s="463">
        <f t="shared" si="73"/>
        <v>1</v>
      </c>
      <c r="L358" s="463"/>
      <c r="M358" s="463"/>
      <c r="N358" s="463"/>
      <c r="O358" s="463"/>
      <c r="P358" s="463"/>
      <c r="Q358" s="260"/>
      <c r="R358" s="260"/>
      <c r="S358" s="260"/>
      <c r="T358" s="260"/>
      <c r="U358" s="260"/>
      <c r="V358" s="260"/>
      <c r="W358" s="260"/>
      <c r="X358" s="412"/>
      <c r="Y358" s="14"/>
      <c r="Z358" s="14"/>
    </row>
    <row r="359" spans="1:33" ht="18.75" customHeight="1">
      <c r="A359" s="260" t="s">
        <v>979</v>
      </c>
      <c r="B359" s="141"/>
      <c r="C359" s="141"/>
      <c r="D359" s="141"/>
      <c r="E359" s="141"/>
      <c r="F359" s="143"/>
      <c r="G359" s="463"/>
      <c r="H359" s="463"/>
      <c r="I359" s="463"/>
      <c r="J359" s="463"/>
      <c r="K359" s="463"/>
      <c r="L359" s="463"/>
      <c r="M359" s="463"/>
      <c r="N359" s="463"/>
      <c r="O359" s="463"/>
      <c r="P359" s="463"/>
      <c r="Q359" s="260"/>
      <c r="R359" s="260"/>
      <c r="S359" s="260"/>
      <c r="T359" s="260"/>
      <c r="U359" s="260"/>
      <c r="V359" s="260"/>
      <c r="W359" s="260"/>
      <c r="X359" s="412"/>
      <c r="Y359" s="14"/>
      <c r="Z359" s="14"/>
    </row>
    <row r="360" spans="1:33" ht="22.5" customHeight="1">
      <c r="A360" s="259" t="s">
        <v>980</v>
      </c>
      <c r="B360" s="141"/>
      <c r="C360" s="141">
        <v>6</v>
      </c>
      <c r="D360" s="141"/>
      <c r="E360" s="141"/>
      <c r="F360" s="143"/>
      <c r="G360" s="463">
        <v>3</v>
      </c>
      <c r="H360" s="463">
        <v>1</v>
      </c>
      <c r="I360" s="468">
        <v>1</v>
      </c>
      <c r="J360" s="468">
        <v>1</v>
      </c>
      <c r="K360" s="463">
        <f t="shared" ref="K360:K361" si="74">J360+I360+H360+G360</f>
        <v>6</v>
      </c>
      <c r="L360" s="463"/>
      <c r="M360" s="463"/>
      <c r="N360" s="463"/>
      <c r="O360" s="463"/>
      <c r="P360" s="463"/>
      <c r="Q360" s="260"/>
      <c r="R360" s="260"/>
      <c r="S360" s="260"/>
      <c r="T360" s="260"/>
      <c r="U360" s="260"/>
      <c r="V360" s="260"/>
      <c r="W360" s="260"/>
      <c r="X360" s="412"/>
      <c r="Y360" s="14"/>
      <c r="Z360" s="14"/>
    </row>
    <row r="361" spans="1:33" ht="26.25" customHeight="1">
      <c r="A361" s="259" t="s">
        <v>977</v>
      </c>
      <c r="B361" s="262"/>
      <c r="C361" s="262">
        <v>14</v>
      </c>
      <c r="D361" s="262">
        <v>12</v>
      </c>
      <c r="E361" s="141">
        <v>10</v>
      </c>
      <c r="F361" s="143">
        <v>9</v>
      </c>
      <c r="G361" s="463">
        <v>14</v>
      </c>
      <c r="H361" s="463">
        <v>12</v>
      </c>
      <c r="I361" s="468">
        <v>11</v>
      </c>
      <c r="J361" s="468">
        <v>11</v>
      </c>
      <c r="K361" s="463">
        <f t="shared" si="74"/>
        <v>48</v>
      </c>
      <c r="L361" s="463"/>
      <c r="M361" s="463"/>
      <c r="N361" s="463"/>
      <c r="O361" s="463"/>
      <c r="P361" s="463"/>
      <c r="Q361" s="260"/>
      <c r="R361" s="260"/>
      <c r="S361" s="260"/>
      <c r="T361" s="260"/>
      <c r="U361" s="260"/>
      <c r="V361" s="260"/>
      <c r="W361" s="260"/>
      <c r="X361" s="412"/>
      <c r="Y361" s="14"/>
      <c r="Z361" s="14"/>
    </row>
    <row r="362" spans="1:33" ht="25.5" customHeight="1">
      <c r="A362" s="259" t="s">
        <v>978</v>
      </c>
      <c r="B362" s="262"/>
      <c r="C362" s="262"/>
      <c r="D362" s="262">
        <v>2</v>
      </c>
      <c r="E362" s="141">
        <v>8</v>
      </c>
      <c r="F362" s="143">
        <v>10</v>
      </c>
      <c r="G362" s="463">
        <v>0</v>
      </c>
      <c r="H362" s="463">
        <v>2</v>
      </c>
      <c r="I362" s="468">
        <v>10</v>
      </c>
      <c r="J362" s="468">
        <v>10</v>
      </c>
      <c r="K362" s="463">
        <f>J362+H362+G362</f>
        <v>12</v>
      </c>
      <c r="L362" s="463"/>
      <c r="M362" s="463"/>
      <c r="N362" s="463"/>
      <c r="O362" s="463"/>
      <c r="P362" s="463"/>
      <c r="Q362" s="260"/>
      <c r="R362" s="260"/>
      <c r="S362" s="260"/>
      <c r="T362" s="260"/>
      <c r="U362" s="260"/>
      <c r="V362" s="260"/>
      <c r="W362" s="260"/>
      <c r="X362" s="412"/>
      <c r="Y362" s="14"/>
      <c r="Z362" s="14"/>
    </row>
    <row r="363" spans="1:33" ht="18.75" customHeight="1">
      <c r="A363" s="136" t="s">
        <v>948</v>
      </c>
      <c r="B363" s="141"/>
      <c r="C363" s="141"/>
      <c r="D363" s="141"/>
      <c r="E363" s="141"/>
      <c r="F363" s="143"/>
      <c r="G363" s="143"/>
      <c r="H363" s="143"/>
      <c r="I363" s="143"/>
      <c r="J363" s="143"/>
      <c r="K363" s="143"/>
      <c r="L363" s="143"/>
      <c r="M363" s="143"/>
      <c r="N363" s="143"/>
      <c r="O363" s="143"/>
      <c r="P363" s="463"/>
      <c r="Q363" s="260"/>
      <c r="R363" s="260"/>
      <c r="S363" s="260"/>
      <c r="T363" s="260"/>
      <c r="U363" s="260"/>
      <c r="V363" s="260"/>
      <c r="W363" s="260"/>
      <c r="X363" s="412"/>
      <c r="Y363" s="14"/>
      <c r="Z363" s="14"/>
    </row>
    <row r="364" spans="1:33" ht="18.75" customHeight="1">
      <c r="A364" s="260" t="s">
        <v>981</v>
      </c>
      <c r="B364" s="262"/>
      <c r="C364" s="262" t="s">
        <v>629</v>
      </c>
      <c r="D364" s="141"/>
      <c r="E364" s="141"/>
      <c r="F364" s="143"/>
      <c r="G364" s="143" t="s">
        <v>629</v>
      </c>
      <c r="H364" s="143"/>
      <c r="I364" s="143"/>
      <c r="J364" s="143"/>
      <c r="K364" s="143"/>
      <c r="L364" s="143"/>
      <c r="M364" s="452"/>
      <c r="N364" s="452"/>
      <c r="O364" s="452"/>
      <c r="P364" s="282"/>
      <c r="Q364" s="284"/>
      <c r="R364" s="260"/>
      <c r="S364" s="260"/>
      <c r="T364" s="284">
        <f>SUM(Q364:S364)</f>
        <v>0</v>
      </c>
      <c r="U364" s="260"/>
      <c r="V364" s="260"/>
      <c r="W364" s="260" t="s">
        <v>982</v>
      </c>
      <c r="X364" s="412"/>
      <c r="Y364" s="14"/>
      <c r="Z364" s="14"/>
    </row>
    <row r="365" spans="1:33" ht="18.75" customHeight="1">
      <c r="A365" s="212" t="s">
        <v>983</v>
      </c>
      <c r="B365" s="262"/>
      <c r="C365" s="262"/>
      <c r="D365" s="141"/>
      <c r="E365" s="141"/>
      <c r="F365" s="143"/>
      <c r="G365" s="143"/>
      <c r="H365" s="143"/>
      <c r="I365" s="143"/>
      <c r="J365" s="143"/>
      <c r="K365" s="143"/>
      <c r="L365" s="143"/>
      <c r="M365" s="452"/>
      <c r="N365" s="452"/>
      <c r="O365" s="143"/>
      <c r="P365" s="463"/>
      <c r="Q365" s="260"/>
      <c r="R365" s="260"/>
      <c r="S365" s="260"/>
      <c r="T365" s="296" t="e">
        <f>+S365+Q365+R365+#REF!</f>
        <v>#REF!</v>
      </c>
      <c r="U365" s="260"/>
      <c r="V365" s="260"/>
      <c r="W365" s="260" t="s">
        <v>984</v>
      </c>
      <c r="X365" s="412"/>
      <c r="Y365" s="14"/>
      <c r="Z365" s="14"/>
    </row>
    <row r="366" spans="1:33" ht="23.25" customHeight="1">
      <c r="A366" s="212" t="s">
        <v>985</v>
      </c>
      <c r="B366" s="262"/>
      <c r="C366" s="262"/>
      <c r="D366" s="141"/>
      <c r="E366" s="141"/>
      <c r="F366" s="463" t="s">
        <v>339</v>
      </c>
      <c r="G366" s="143"/>
      <c r="H366" s="143"/>
      <c r="I366" s="143"/>
      <c r="J366" s="143"/>
      <c r="K366" s="143"/>
      <c r="L366" s="143"/>
      <c r="M366" s="143"/>
      <c r="N366" s="452"/>
      <c r="O366" s="143"/>
      <c r="P366" s="463"/>
      <c r="Q366" s="284">
        <v>0</v>
      </c>
      <c r="R366" s="284">
        <v>0</v>
      </c>
      <c r="S366" s="284">
        <v>0</v>
      </c>
      <c r="T366" s="284">
        <v>0</v>
      </c>
      <c r="U366" s="260"/>
      <c r="V366" s="260"/>
      <c r="W366" s="260" t="s">
        <v>986</v>
      </c>
      <c r="X366" s="412"/>
      <c r="Y366" s="14"/>
      <c r="Z366" s="14"/>
    </row>
    <row r="367" spans="1:33" ht="24" customHeight="1">
      <c r="A367" s="212" t="s">
        <v>987</v>
      </c>
      <c r="B367" s="262"/>
      <c r="C367" s="262"/>
      <c r="D367" s="141"/>
      <c r="E367" s="141"/>
      <c r="F367" s="463" t="s">
        <v>629</v>
      </c>
      <c r="G367" s="143"/>
      <c r="H367" s="143"/>
      <c r="I367" s="143"/>
      <c r="J367" s="143"/>
      <c r="K367" s="143"/>
      <c r="L367" s="143"/>
      <c r="M367" s="143"/>
      <c r="N367" s="452"/>
      <c r="O367" s="143"/>
      <c r="P367" s="463"/>
      <c r="Q367" s="284"/>
      <c r="R367" s="284"/>
      <c r="S367" s="284"/>
      <c r="T367" s="284"/>
      <c r="U367" s="260"/>
      <c r="V367" s="260"/>
      <c r="W367" s="260"/>
      <c r="X367" s="412"/>
      <c r="Y367" s="14"/>
      <c r="Z367" s="14"/>
    </row>
    <row r="368" spans="1:33" ht="24" customHeight="1">
      <c r="A368" s="156" t="s">
        <v>988</v>
      </c>
      <c r="B368" s="262"/>
      <c r="C368" s="262"/>
      <c r="D368" s="141"/>
      <c r="E368" s="141"/>
      <c r="F368" s="269" t="s">
        <v>989</v>
      </c>
      <c r="G368" s="143"/>
      <c r="H368" s="143"/>
      <c r="I368" s="143"/>
      <c r="J368" s="143"/>
      <c r="K368" s="143"/>
      <c r="L368" s="143"/>
      <c r="M368" s="143"/>
      <c r="N368" s="143"/>
      <c r="O368" s="143"/>
      <c r="P368" s="463"/>
      <c r="Q368" s="260"/>
      <c r="R368" s="260"/>
      <c r="S368" s="260"/>
      <c r="T368" s="260"/>
      <c r="U368" s="260" t="s">
        <v>967</v>
      </c>
      <c r="V368" s="260"/>
      <c r="W368" s="260"/>
      <c r="X368" s="412"/>
      <c r="Y368" s="14"/>
      <c r="Z368" s="14"/>
    </row>
    <row r="369" spans="1:26" ht="25.5" customHeight="1">
      <c r="A369" s="260"/>
      <c r="B369" s="262"/>
      <c r="C369" s="262"/>
      <c r="D369" s="262"/>
      <c r="E369" s="262"/>
      <c r="F369" s="463"/>
      <c r="G369" s="463"/>
      <c r="H369" s="463"/>
      <c r="I369" s="463"/>
      <c r="J369" s="463"/>
      <c r="K369" s="463"/>
      <c r="L369" s="463"/>
      <c r="M369" s="463"/>
      <c r="N369" s="463"/>
      <c r="O369" s="463"/>
      <c r="P369" s="463"/>
      <c r="Q369" s="260"/>
      <c r="R369" s="260"/>
      <c r="S369" s="260"/>
      <c r="T369" s="260"/>
      <c r="U369" s="260"/>
      <c r="V369" s="260"/>
      <c r="W369" s="260"/>
      <c r="X369" s="412"/>
      <c r="Y369" s="14"/>
      <c r="Z369" s="14"/>
    </row>
    <row r="370" spans="1:26" ht="18.75" customHeight="1">
      <c r="A370" s="259" t="s">
        <v>956</v>
      </c>
      <c r="B370" s="262"/>
      <c r="C370" s="262"/>
      <c r="D370" s="262"/>
      <c r="E370" s="262"/>
      <c r="F370" s="463"/>
      <c r="G370" s="463"/>
      <c r="H370" s="463"/>
      <c r="I370" s="463"/>
      <c r="J370" s="463"/>
      <c r="K370" s="463"/>
      <c r="L370" s="463"/>
      <c r="M370" s="463"/>
      <c r="N370" s="463"/>
      <c r="O370" s="463"/>
      <c r="P370" s="463"/>
      <c r="Q370" s="260"/>
      <c r="R370" s="260"/>
      <c r="S370" s="260"/>
      <c r="T370" s="260"/>
      <c r="U370" s="260"/>
      <c r="V370" s="260"/>
      <c r="W370" s="260"/>
      <c r="X370" s="412"/>
      <c r="Y370" s="14"/>
      <c r="Z370" s="14"/>
    </row>
    <row r="371" spans="1:26" ht="18.75" customHeight="1">
      <c r="A371" s="259" t="s">
        <v>957</v>
      </c>
      <c r="B371" s="262"/>
      <c r="C371" s="262"/>
      <c r="D371" s="262"/>
      <c r="E371" s="262"/>
      <c r="F371" s="463"/>
      <c r="G371" s="463"/>
      <c r="H371" s="463"/>
      <c r="I371" s="463"/>
      <c r="J371" s="463"/>
      <c r="K371" s="463"/>
      <c r="L371" s="463"/>
      <c r="M371" s="463"/>
      <c r="N371" s="463"/>
      <c r="O371" s="463"/>
      <c r="P371" s="463"/>
      <c r="Q371" s="260"/>
      <c r="R371" s="260"/>
      <c r="S371" s="260"/>
      <c r="T371" s="260"/>
      <c r="U371" s="260"/>
      <c r="V371" s="260"/>
      <c r="W371" s="260"/>
      <c r="X371" s="412"/>
      <c r="Y371" s="14"/>
      <c r="Z371" s="14"/>
    </row>
    <row r="372" spans="1:26" ht="18.75" customHeight="1">
      <c r="A372" s="259" t="s">
        <v>823</v>
      </c>
      <c r="B372" s="262"/>
      <c r="C372" s="262"/>
      <c r="D372" s="262"/>
      <c r="E372" s="262"/>
      <c r="F372" s="463"/>
      <c r="G372" s="463"/>
      <c r="H372" s="463"/>
      <c r="I372" s="463"/>
      <c r="J372" s="463"/>
      <c r="K372" s="463"/>
      <c r="L372" s="463"/>
      <c r="M372" s="463"/>
      <c r="N372" s="463"/>
      <c r="O372" s="463"/>
      <c r="P372" s="463"/>
      <c r="Q372" s="260"/>
      <c r="R372" s="260"/>
      <c r="S372" s="260"/>
      <c r="T372" s="260"/>
      <c r="U372" s="260"/>
      <c r="V372" s="260"/>
      <c r="W372" s="260"/>
      <c r="X372" s="412"/>
      <c r="Y372" s="14"/>
      <c r="Z372" s="14"/>
    </row>
    <row r="373" spans="1:26" ht="18.75" customHeight="1">
      <c r="A373" s="259"/>
      <c r="B373" s="262"/>
      <c r="C373" s="262"/>
      <c r="D373" s="262"/>
      <c r="E373" s="262"/>
      <c r="F373" s="463"/>
      <c r="G373" s="463"/>
      <c r="H373" s="463"/>
      <c r="I373" s="463"/>
      <c r="J373" s="463"/>
      <c r="K373" s="463"/>
      <c r="L373" s="463"/>
      <c r="M373" s="463"/>
      <c r="N373" s="463"/>
      <c r="O373" s="463"/>
      <c r="P373" s="463"/>
      <c r="Q373" s="260"/>
      <c r="R373" s="260"/>
      <c r="S373" s="260"/>
      <c r="T373" s="260"/>
      <c r="U373" s="260"/>
      <c r="V373" s="260"/>
      <c r="W373" s="260"/>
      <c r="X373" s="412"/>
      <c r="Y373" s="14"/>
      <c r="Z373" s="14"/>
    </row>
    <row r="374" spans="1:26" ht="31.5" customHeight="1">
      <c r="A374" s="380" t="s">
        <v>990</v>
      </c>
      <c r="B374" s="262"/>
      <c r="C374" s="262"/>
      <c r="D374" s="262"/>
      <c r="E374" s="262"/>
      <c r="F374" s="470" t="s">
        <v>989</v>
      </c>
      <c r="G374" s="463"/>
      <c r="H374" s="463">
        <v>29</v>
      </c>
      <c r="I374" s="463"/>
      <c r="J374" s="463"/>
      <c r="K374" s="463">
        <f t="shared" ref="K374:K375" si="75">J374+I374+H374+G374</f>
        <v>29</v>
      </c>
      <c r="L374" s="463"/>
      <c r="M374" s="463"/>
      <c r="N374" s="463"/>
      <c r="O374" s="463"/>
      <c r="P374" s="463"/>
      <c r="Q374" s="260"/>
      <c r="R374" s="260"/>
      <c r="S374" s="260"/>
      <c r="T374" s="260"/>
      <c r="U374" s="260"/>
      <c r="V374" s="260"/>
      <c r="W374" s="260"/>
      <c r="X374" s="412"/>
      <c r="Y374" s="14"/>
      <c r="Z374" s="14"/>
    </row>
    <row r="375" spans="1:26" ht="31.5" customHeight="1">
      <c r="A375" s="260" t="s">
        <v>991</v>
      </c>
      <c r="B375" s="141"/>
      <c r="C375" s="141"/>
      <c r="D375" s="141"/>
      <c r="E375" s="141"/>
      <c r="F375" s="470" t="s">
        <v>989</v>
      </c>
      <c r="G375" s="463"/>
      <c r="H375" s="463">
        <v>29</v>
      </c>
      <c r="I375" s="463"/>
      <c r="J375" s="463"/>
      <c r="K375" s="463">
        <f t="shared" si="75"/>
        <v>29</v>
      </c>
      <c r="L375" s="463"/>
      <c r="M375" s="463"/>
      <c r="N375" s="463"/>
      <c r="O375" s="463"/>
      <c r="P375" s="463"/>
      <c r="Q375" s="260"/>
      <c r="R375" s="260"/>
      <c r="S375" s="260"/>
      <c r="T375" s="260"/>
      <c r="U375" s="260" t="s">
        <v>992</v>
      </c>
      <c r="V375" s="260"/>
      <c r="W375" s="260"/>
      <c r="X375" s="412"/>
      <c r="Y375" s="14"/>
      <c r="Z375" s="14"/>
    </row>
    <row r="376" spans="1:26" ht="39" customHeight="1">
      <c r="A376" s="260" t="s">
        <v>993</v>
      </c>
      <c r="B376" s="262"/>
      <c r="C376" s="262"/>
      <c r="D376" s="262"/>
      <c r="E376" s="262"/>
      <c r="F376" s="463"/>
      <c r="G376" s="463"/>
      <c r="H376" s="463"/>
      <c r="I376" s="463"/>
      <c r="J376" s="463"/>
      <c r="K376" s="463"/>
      <c r="L376" s="463"/>
      <c r="M376" s="463"/>
      <c r="N376" s="463"/>
      <c r="O376" s="463"/>
      <c r="P376" s="463"/>
      <c r="Q376" s="260"/>
      <c r="R376" s="260"/>
      <c r="S376" s="260"/>
      <c r="T376" s="260"/>
      <c r="U376" s="260"/>
      <c r="V376" s="260"/>
      <c r="W376" s="260"/>
      <c r="X376" s="412"/>
      <c r="Y376" s="14"/>
      <c r="Z376" s="14"/>
    </row>
    <row r="377" spans="1:26" ht="18.75" customHeight="1">
      <c r="A377" s="259" t="s">
        <v>956</v>
      </c>
      <c r="B377" s="262"/>
      <c r="C377" s="262"/>
      <c r="D377" s="262"/>
      <c r="E377" s="262"/>
      <c r="F377" s="463"/>
      <c r="G377" s="463"/>
      <c r="H377" s="463"/>
      <c r="I377" s="463"/>
      <c r="J377" s="463"/>
      <c r="K377" s="463"/>
      <c r="L377" s="463"/>
      <c r="M377" s="463"/>
      <c r="N377" s="463"/>
      <c r="O377" s="463"/>
      <c r="P377" s="463"/>
      <c r="Q377" s="260"/>
      <c r="R377" s="260"/>
      <c r="S377" s="260"/>
      <c r="T377" s="260"/>
      <c r="U377" s="260"/>
      <c r="V377" s="260"/>
      <c r="W377" s="260"/>
      <c r="X377" s="412"/>
      <c r="Y377" s="14"/>
      <c r="Z377" s="14"/>
    </row>
    <row r="378" spans="1:26" ht="18.75" customHeight="1">
      <c r="A378" s="259" t="s">
        <v>957</v>
      </c>
      <c r="B378" s="262"/>
      <c r="C378" s="262"/>
      <c r="D378" s="262"/>
      <c r="E378" s="262"/>
      <c r="F378" s="463"/>
      <c r="G378" s="463"/>
      <c r="H378" s="463"/>
      <c r="I378" s="463"/>
      <c r="J378" s="463"/>
      <c r="K378" s="463"/>
      <c r="L378" s="463"/>
      <c r="M378" s="463"/>
      <c r="N378" s="463"/>
      <c r="O378" s="463"/>
      <c r="P378" s="463"/>
      <c r="Q378" s="260"/>
      <c r="R378" s="260"/>
      <c r="S378" s="260"/>
      <c r="T378" s="260"/>
      <c r="U378" s="260"/>
      <c r="V378" s="260"/>
      <c r="W378" s="260"/>
      <c r="X378" s="412"/>
      <c r="Y378" s="14"/>
      <c r="Z378" s="14"/>
    </row>
    <row r="379" spans="1:26" ht="18.75" customHeight="1">
      <c r="A379" s="259" t="s">
        <v>823</v>
      </c>
      <c r="B379" s="262"/>
      <c r="C379" s="262"/>
      <c r="D379" s="262"/>
      <c r="E379" s="262"/>
      <c r="F379" s="463"/>
      <c r="G379" s="463"/>
      <c r="H379" s="463"/>
      <c r="I379" s="463"/>
      <c r="J379" s="463"/>
      <c r="K379" s="463"/>
      <c r="L379" s="463"/>
      <c r="M379" s="463"/>
      <c r="N379" s="463"/>
      <c r="O379" s="463"/>
      <c r="P379" s="463"/>
      <c r="Q379" s="260"/>
      <c r="R379" s="260"/>
      <c r="S379" s="260"/>
      <c r="T379" s="260"/>
      <c r="U379" s="260"/>
      <c r="V379" s="260"/>
      <c r="W379" s="260"/>
      <c r="X379" s="412"/>
      <c r="Y379" s="14"/>
      <c r="Z379" s="14"/>
    </row>
    <row r="380" spans="1:26" ht="18.75" customHeight="1">
      <c r="A380" s="259"/>
      <c r="B380" s="262"/>
      <c r="C380" s="262"/>
      <c r="D380" s="262"/>
      <c r="E380" s="262"/>
      <c r="F380" s="463"/>
      <c r="G380" s="463"/>
      <c r="H380" s="463"/>
      <c r="I380" s="463"/>
      <c r="J380" s="463"/>
      <c r="K380" s="463"/>
      <c r="L380" s="463"/>
      <c r="M380" s="463"/>
      <c r="N380" s="463"/>
      <c r="O380" s="463"/>
      <c r="P380" s="463"/>
      <c r="Q380" s="260"/>
      <c r="R380" s="260"/>
      <c r="S380" s="260"/>
      <c r="T380" s="260"/>
      <c r="U380" s="260"/>
      <c r="V380" s="260"/>
      <c r="W380" s="260"/>
      <c r="X380" s="412"/>
      <c r="Y380" s="14"/>
      <c r="Z380" s="14"/>
    </row>
    <row r="381" spans="1:26" ht="27" customHeight="1">
      <c r="A381" s="371" t="s">
        <v>994</v>
      </c>
      <c r="B381" s="262"/>
      <c r="C381" s="262"/>
      <c r="D381" s="262"/>
      <c r="E381" s="262"/>
      <c r="F381" s="463"/>
      <c r="G381" s="282"/>
      <c r="H381" s="282"/>
      <c r="I381" s="282"/>
      <c r="J381" s="282"/>
      <c r="K381" s="282"/>
      <c r="L381" s="282">
        <f>M381+N381+O381+P381</f>
        <v>823925</v>
      </c>
      <c r="M381" s="282">
        <f>M382+M383+M384+M385+M386+M387+M388+M389+M390</f>
        <v>84400</v>
      </c>
      <c r="N381" s="282">
        <f t="shared" ref="N381:P381" si="76">N382+N383+N384+N385+N386+N387+N388+N389</f>
        <v>615525</v>
      </c>
      <c r="O381" s="282">
        <f t="shared" si="76"/>
        <v>97400</v>
      </c>
      <c r="P381" s="282">
        <f t="shared" si="76"/>
        <v>26600</v>
      </c>
      <c r="Q381" s="282">
        <f>Q384+Q385+Q388</f>
        <v>428686</v>
      </c>
      <c r="R381" s="463"/>
      <c r="S381" s="463"/>
      <c r="T381" s="282"/>
      <c r="U381" s="267" t="s">
        <v>995</v>
      </c>
      <c r="V381" s="260"/>
      <c r="W381" s="156" t="s">
        <v>996</v>
      </c>
      <c r="X381" s="412"/>
      <c r="Y381" s="14"/>
      <c r="Z381" s="14"/>
    </row>
    <row r="382" spans="1:26" ht="23.25" customHeight="1">
      <c r="A382" s="183" t="s">
        <v>997</v>
      </c>
      <c r="B382" s="262"/>
      <c r="C382" s="262">
        <v>3</v>
      </c>
      <c r="D382" s="262"/>
      <c r="E382" s="262"/>
      <c r="F382" s="463"/>
      <c r="G382" s="463">
        <v>3</v>
      </c>
      <c r="H382" s="463"/>
      <c r="I382" s="463"/>
      <c r="J382" s="463"/>
      <c r="K382" s="468">
        <v>3</v>
      </c>
      <c r="L382" s="463"/>
      <c r="M382" s="463"/>
      <c r="N382" s="463"/>
      <c r="O382" s="463"/>
      <c r="P382" s="463"/>
      <c r="Q382" s="260"/>
      <c r="R382" s="260"/>
      <c r="S382" s="260"/>
      <c r="T382" s="260"/>
      <c r="U382" s="260"/>
      <c r="V382" s="260"/>
      <c r="W382" s="260"/>
      <c r="X382" s="412"/>
      <c r="Y382" s="14"/>
      <c r="Z382" s="14"/>
    </row>
    <row r="383" spans="1:26" ht="33" customHeight="1">
      <c r="A383" s="136" t="s">
        <v>998</v>
      </c>
      <c r="B383" s="262"/>
      <c r="C383" s="262"/>
      <c r="D383" s="262"/>
      <c r="E383" s="262"/>
      <c r="F383" s="463"/>
      <c r="G383" s="463"/>
      <c r="H383" s="463"/>
      <c r="I383" s="463"/>
      <c r="J383" s="463"/>
      <c r="K383" s="463"/>
      <c r="L383" s="463"/>
      <c r="M383" s="463"/>
      <c r="N383" s="463"/>
      <c r="O383" s="463"/>
      <c r="P383" s="463"/>
      <c r="Q383" s="260"/>
      <c r="R383" s="260"/>
      <c r="S383" s="260"/>
      <c r="T383" s="260"/>
      <c r="U383" s="260"/>
      <c r="V383" s="260"/>
      <c r="W383" s="260"/>
      <c r="X383" s="412"/>
      <c r="Y383" s="14"/>
      <c r="Z383" s="14"/>
    </row>
    <row r="384" spans="1:26" ht="36.75" customHeight="1">
      <c r="A384" s="156" t="s">
        <v>999</v>
      </c>
      <c r="B384" s="463">
        <f>E384+F384+G384+H384</f>
        <v>3</v>
      </c>
      <c r="C384" s="262">
        <v>2</v>
      </c>
      <c r="D384" s="471">
        <v>1</v>
      </c>
      <c r="E384" s="262"/>
      <c r="F384" s="463"/>
      <c r="G384" s="463">
        <v>2</v>
      </c>
      <c r="H384" s="468">
        <v>1</v>
      </c>
      <c r="I384" s="463"/>
      <c r="J384" s="463"/>
      <c r="K384" s="463">
        <f>J384+I384+H384+G384</f>
        <v>3</v>
      </c>
      <c r="L384" s="463">
        <f t="shared" ref="L384:L385" si="77">M384+N384+O384+P384</f>
        <v>84400</v>
      </c>
      <c r="M384" s="282">
        <v>84400</v>
      </c>
      <c r="N384" s="463"/>
      <c r="O384" s="463"/>
      <c r="P384" s="463"/>
      <c r="Q384" s="385">
        <v>36756</v>
      </c>
      <c r="R384" s="385">
        <v>26438</v>
      </c>
      <c r="S384" s="260"/>
      <c r="T384" s="260"/>
      <c r="U384" s="385">
        <f t="shared" ref="U384:U385" si="78">T384+S384+R384+Q384</f>
        <v>63194</v>
      </c>
      <c r="V384" s="260" t="s">
        <v>536</v>
      </c>
      <c r="W384" s="260"/>
      <c r="X384" s="412"/>
      <c r="Y384" s="14"/>
      <c r="Z384" s="14"/>
    </row>
    <row r="385" spans="1:33" ht="30.75" customHeight="1">
      <c r="A385" s="260" t="s">
        <v>1000</v>
      </c>
      <c r="B385" s="262"/>
      <c r="C385" s="262"/>
      <c r="D385" s="262">
        <v>3</v>
      </c>
      <c r="E385" s="262"/>
      <c r="F385" s="463"/>
      <c r="G385" s="463"/>
      <c r="H385" s="463">
        <v>3</v>
      </c>
      <c r="I385" s="463"/>
      <c r="J385" s="463"/>
      <c r="K385" s="463"/>
      <c r="L385" s="463">
        <f t="shared" si="77"/>
        <v>585585</v>
      </c>
      <c r="M385" s="282"/>
      <c r="N385" s="282">
        <f>195195*3</f>
        <v>585585</v>
      </c>
      <c r="O385" s="463"/>
      <c r="P385" s="463"/>
      <c r="Q385" s="385">
        <v>391930</v>
      </c>
      <c r="R385" s="385">
        <v>13921.38</v>
      </c>
      <c r="S385" s="386">
        <v>12849</v>
      </c>
      <c r="T385" s="386">
        <v>75576</v>
      </c>
      <c r="U385" s="385">
        <f t="shared" si="78"/>
        <v>494276.38</v>
      </c>
      <c r="V385" s="260" t="s">
        <v>536</v>
      </c>
      <c r="W385" s="260"/>
      <c r="X385" s="412"/>
      <c r="Y385" s="14"/>
      <c r="Z385" s="14"/>
    </row>
    <row r="386" spans="1:33" ht="28.5" customHeight="1">
      <c r="A386" s="260" t="s">
        <v>1001</v>
      </c>
      <c r="B386" s="463">
        <f t="shared" ref="B386:B388" si="79">E386+F386+G386+H386</f>
        <v>3</v>
      </c>
      <c r="C386" s="262"/>
      <c r="D386" s="262">
        <v>2</v>
      </c>
      <c r="E386" s="262">
        <v>1</v>
      </c>
      <c r="F386" s="463"/>
      <c r="G386" s="463"/>
      <c r="H386" s="463">
        <v>2</v>
      </c>
      <c r="I386" s="468">
        <v>1</v>
      </c>
      <c r="J386" s="463"/>
      <c r="K386" s="463">
        <f t="shared" ref="K386:K387" si="80">J386+I386+H386+G386</f>
        <v>3</v>
      </c>
      <c r="L386" s="463"/>
      <c r="M386" s="463"/>
      <c r="N386" s="463"/>
      <c r="O386" s="463"/>
      <c r="P386" s="463"/>
      <c r="Q386" s="260"/>
      <c r="R386" s="260"/>
      <c r="S386" s="260"/>
      <c r="T386" s="260"/>
      <c r="U386" s="260"/>
      <c r="V386" s="260"/>
      <c r="W386" s="260"/>
      <c r="X386" s="412"/>
      <c r="Y386" s="14"/>
      <c r="Z386" s="14"/>
    </row>
    <row r="387" spans="1:33" ht="29.25" customHeight="1">
      <c r="A387" s="260" t="s">
        <v>1002</v>
      </c>
      <c r="B387" s="463">
        <f t="shared" si="79"/>
        <v>4</v>
      </c>
      <c r="C387" s="262"/>
      <c r="D387" s="262"/>
      <c r="E387" s="262">
        <v>2</v>
      </c>
      <c r="F387" s="468">
        <v>2</v>
      </c>
      <c r="G387" s="463"/>
      <c r="H387" s="463"/>
      <c r="I387" s="468">
        <v>3</v>
      </c>
      <c r="J387" s="468">
        <v>1</v>
      </c>
      <c r="K387" s="468">
        <f t="shared" si="80"/>
        <v>4</v>
      </c>
      <c r="L387" s="463">
        <f t="shared" ref="L387:L389" si="81">M387+N387+O387+P387</f>
        <v>97400</v>
      </c>
      <c r="M387" s="463"/>
      <c r="N387" s="463"/>
      <c r="O387" s="282">
        <v>97400</v>
      </c>
      <c r="P387" s="463"/>
      <c r="Q387" s="260"/>
      <c r="R387" s="260"/>
      <c r="S387" s="260"/>
      <c r="T387" s="260"/>
      <c r="U387" s="260"/>
      <c r="V387" s="260" t="s">
        <v>536</v>
      </c>
      <c r="W387" s="260"/>
      <c r="X387" s="412"/>
      <c r="Y387" s="14"/>
      <c r="Z387" s="14"/>
    </row>
    <row r="388" spans="1:33" ht="42.75" customHeight="1">
      <c r="A388" s="197" t="s">
        <v>1003</v>
      </c>
      <c r="B388" s="463">
        <f t="shared" si="79"/>
        <v>3</v>
      </c>
      <c r="C388" s="262"/>
      <c r="D388" s="262"/>
      <c r="E388" s="262"/>
      <c r="F388" s="463">
        <v>3</v>
      </c>
      <c r="G388" s="463"/>
      <c r="H388" s="463"/>
      <c r="I388" s="463"/>
      <c r="J388" s="463"/>
      <c r="K388" s="463"/>
      <c r="L388" s="463">
        <f t="shared" si="81"/>
        <v>29940</v>
      </c>
      <c r="M388" s="463"/>
      <c r="N388" s="468">
        <v>29940</v>
      </c>
      <c r="O388" s="463"/>
      <c r="P388" s="445">
        <v>0</v>
      </c>
      <c r="Q388" s="385"/>
      <c r="R388" s="386">
        <v>29940</v>
      </c>
      <c r="S388" s="260"/>
      <c r="T388" s="260"/>
      <c r="U388" s="385">
        <f>R388</f>
        <v>29940</v>
      </c>
      <c r="V388" s="260" t="s">
        <v>536</v>
      </c>
      <c r="W388" s="260"/>
      <c r="X388" s="412"/>
      <c r="Y388" s="14"/>
      <c r="Z388" s="14"/>
    </row>
    <row r="389" spans="1:33" ht="31.5" customHeight="1">
      <c r="A389" s="260" t="s">
        <v>1004</v>
      </c>
      <c r="B389" s="262">
        <v>1</v>
      </c>
      <c r="C389" s="262"/>
      <c r="D389" s="262"/>
      <c r="E389" s="262"/>
      <c r="F389" s="463">
        <v>1</v>
      </c>
      <c r="G389" s="468">
        <v>1</v>
      </c>
      <c r="H389" s="463"/>
      <c r="I389" s="463"/>
      <c r="J389" s="463"/>
      <c r="K389" s="468">
        <v>1</v>
      </c>
      <c r="L389" s="463">
        <f t="shared" si="81"/>
        <v>26600</v>
      </c>
      <c r="M389" s="463"/>
      <c r="N389" s="463"/>
      <c r="O389" s="463"/>
      <c r="P389" s="282">
        <v>26600</v>
      </c>
      <c r="Q389" s="260"/>
      <c r="R389" s="260"/>
      <c r="S389" s="260"/>
      <c r="T389" s="260"/>
      <c r="U389" s="260"/>
      <c r="V389" s="260" t="s">
        <v>536</v>
      </c>
      <c r="W389" s="260"/>
      <c r="X389" s="412"/>
      <c r="Y389" s="14"/>
      <c r="Z389" s="14"/>
    </row>
    <row r="390" spans="1:33" ht="22.5" customHeight="1">
      <c r="A390" s="136" t="s">
        <v>479</v>
      </c>
      <c r="B390" s="262"/>
      <c r="C390" s="262"/>
      <c r="D390" s="262"/>
      <c r="E390" s="262"/>
      <c r="F390" s="463"/>
      <c r="G390" s="463"/>
      <c r="H390" s="463"/>
      <c r="I390" s="463"/>
      <c r="J390" s="463"/>
      <c r="K390" s="463"/>
      <c r="L390" s="463"/>
      <c r="M390" s="463"/>
      <c r="N390" s="463"/>
      <c r="O390" s="463"/>
      <c r="P390" s="463"/>
      <c r="Q390" s="260"/>
      <c r="R390" s="260"/>
      <c r="S390" s="260"/>
      <c r="T390" s="260"/>
      <c r="U390" s="260"/>
      <c r="V390" s="260"/>
      <c r="W390" s="260"/>
      <c r="X390" s="412"/>
      <c r="Y390" s="14"/>
      <c r="Z390" s="14"/>
    </row>
    <row r="391" spans="1:33" ht="31.5" customHeight="1">
      <c r="A391" s="156" t="s">
        <v>1005</v>
      </c>
      <c r="B391" s="262"/>
      <c r="C391" s="262"/>
      <c r="D391" s="262"/>
      <c r="E391" s="262"/>
      <c r="F391" s="463"/>
      <c r="G391" s="282"/>
      <c r="H391" s="463"/>
      <c r="I391" s="463"/>
      <c r="J391" s="463"/>
      <c r="K391" s="463"/>
      <c r="L391" s="463"/>
      <c r="M391" s="282"/>
      <c r="N391" s="463"/>
      <c r="O391" s="282"/>
      <c r="P391" s="463"/>
      <c r="Q391" s="260"/>
      <c r="R391" s="260"/>
      <c r="S391" s="260"/>
      <c r="T391" s="260"/>
      <c r="U391" s="260"/>
      <c r="V391" s="260"/>
      <c r="W391" s="260"/>
      <c r="X391" s="412"/>
      <c r="Y391" s="14"/>
      <c r="Z391" s="14"/>
    </row>
    <row r="392" spans="1:33" ht="25.5" customHeight="1">
      <c r="A392" s="472" t="s">
        <v>836</v>
      </c>
      <c r="B392" s="141"/>
      <c r="C392" s="188">
        <v>3</v>
      </c>
      <c r="D392" s="141"/>
      <c r="E392" s="262"/>
      <c r="F392" s="463"/>
      <c r="G392" s="463">
        <v>3</v>
      </c>
      <c r="H392" s="463"/>
      <c r="I392" s="463"/>
      <c r="J392" s="463"/>
      <c r="K392" s="463">
        <f t="shared" ref="K392:K393" si="82">J392+I392+H392+G392</f>
        <v>3</v>
      </c>
      <c r="L392" s="463"/>
      <c r="M392" s="463"/>
      <c r="N392" s="463"/>
      <c r="O392" s="463"/>
      <c r="P392" s="463"/>
      <c r="Q392" s="260"/>
      <c r="R392" s="260"/>
      <c r="S392" s="260"/>
      <c r="T392" s="260"/>
      <c r="U392" s="260"/>
      <c r="V392" s="260"/>
      <c r="W392" s="260"/>
      <c r="X392" s="412"/>
      <c r="Y392" s="14"/>
      <c r="Z392" s="14"/>
    </row>
    <row r="393" spans="1:33" ht="18.75" customHeight="1">
      <c r="A393" s="472" t="s">
        <v>358</v>
      </c>
      <c r="B393" s="143">
        <f>E393+F393+G393+H393</f>
        <v>3</v>
      </c>
      <c r="C393" s="141"/>
      <c r="D393" s="141"/>
      <c r="E393" s="262"/>
      <c r="F393" s="463">
        <v>3</v>
      </c>
      <c r="G393" s="463"/>
      <c r="H393" s="463"/>
      <c r="I393" s="463"/>
      <c r="J393" s="468">
        <v>0</v>
      </c>
      <c r="K393" s="463">
        <f t="shared" si="82"/>
        <v>0</v>
      </c>
      <c r="L393" s="463"/>
      <c r="M393" s="463"/>
      <c r="N393" s="463"/>
      <c r="O393" s="463"/>
      <c r="P393" s="463"/>
      <c r="Q393" s="260"/>
      <c r="R393" s="260"/>
      <c r="S393" s="260"/>
      <c r="T393" s="260"/>
      <c r="U393" s="260"/>
      <c r="V393" s="260"/>
      <c r="W393" s="260"/>
      <c r="X393" s="412"/>
      <c r="Y393" s="14"/>
      <c r="Z393" s="14"/>
    </row>
    <row r="394" spans="1:33" ht="18.75" customHeight="1">
      <c r="A394" s="260" t="s">
        <v>1006</v>
      </c>
      <c r="B394" s="262"/>
      <c r="C394" s="262"/>
      <c r="D394" s="262"/>
      <c r="E394" s="262"/>
      <c r="F394" s="463"/>
      <c r="G394" s="463"/>
      <c r="H394" s="463"/>
      <c r="I394" s="463"/>
      <c r="J394" s="463"/>
      <c r="K394" s="463"/>
      <c r="L394" s="463"/>
      <c r="M394" s="463"/>
      <c r="N394" s="463"/>
      <c r="O394" s="463"/>
      <c r="P394" s="463"/>
      <c r="Q394" s="260"/>
      <c r="R394" s="260"/>
      <c r="S394" s="260"/>
      <c r="T394" s="260"/>
      <c r="U394" s="260"/>
      <c r="V394" s="260"/>
      <c r="W394" s="260"/>
      <c r="X394" s="412"/>
      <c r="Y394" s="14"/>
      <c r="Z394" s="14"/>
    </row>
    <row r="395" spans="1:33" ht="18.75" customHeight="1">
      <c r="A395" s="472" t="s">
        <v>358</v>
      </c>
      <c r="B395" s="141"/>
      <c r="C395" s="141"/>
      <c r="D395" s="262">
        <v>3</v>
      </c>
      <c r="E395" s="262"/>
      <c r="F395" s="463"/>
      <c r="G395" s="463"/>
      <c r="H395" s="468">
        <v>3</v>
      </c>
      <c r="I395" s="463"/>
      <c r="J395" s="463"/>
      <c r="K395" s="463"/>
      <c r="L395" s="463"/>
      <c r="M395" s="463"/>
      <c r="N395" s="463"/>
      <c r="O395" s="463"/>
      <c r="P395" s="463"/>
      <c r="Q395" s="260"/>
      <c r="R395" s="260"/>
      <c r="S395" s="260"/>
      <c r="T395" s="260"/>
      <c r="U395" s="260"/>
      <c r="V395" s="260"/>
      <c r="W395" s="260"/>
      <c r="X395" s="412"/>
      <c r="Y395" s="14"/>
      <c r="Z395" s="14"/>
    </row>
    <row r="396" spans="1:33" ht="18.75" customHeight="1">
      <c r="A396" s="260" t="s">
        <v>1007</v>
      </c>
      <c r="B396" s="141"/>
      <c r="C396" s="141"/>
      <c r="D396" s="262"/>
      <c r="E396" s="262">
        <v>3</v>
      </c>
      <c r="F396" s="463"/>
      <c r="G396" s="463"/>
      <c r="H396" s="463"/>
      <c r="I396" s="463">
        <v>3</v>
      </c>
      <c r="J396" s="463"/>
      <c r="K396" s="468">
        <v>3</v>
      </c>
      <c r="L396" s="463"/>
      <c r="M396" s="463"/>
      <c r="N396" s="463"/>
      <c r="O396" s="463"/>
      <c r="P396" s="463"/>
      <c r="Q396" s="260"/>
      <c r="R396" s="260"/>
      <c r="S396" s="260"/>
      <c r="T396" s="260"/>
      <c r="U396" s="260"/>
      <c r="V396" s="260"/>
      <c r="W396" s="260"/>
      <c r="X396" s="412"/>
      <c r="Y396" s="14"/>
      <c r="Z396" s="14"/>
    </row>
    <row r="397" spans="1:33" ht="18.75" customHeight="1">
      <c r="A397" s="472"/>
      <c r="B397" s="141"/>
      <c r="C397" s="141"/>
      <c r="D397" s="262"/>
      <c r="E397" s="262"/>
      <c r="F397" s="463"/>
      <c r="G397" s="463"/>
      <c r="H397" s="463"/>
      <c r="I397" s="463"/>
      <c r="J397" s="463"/>
      <c r="K397" s="463"/>
      <c r="L397" s="463"/>
      <c r="M397" s="463"/>
      <c r="N397" s="463"/>
      <c r="O397" s="463"/>
      <c r="P397" s="463"/>
      <c r="Q397" s="260"/>
      <c r="R397" s="260"/>
      <c r="S397" s="260"/>
      <c r="T397" s="260"/>
      <c r="U397" s="260"/>
      <c r="V397" s="260"/>
      <c r="W397" s="260"/>
      <c r="X397" s="412"/>
      <c r="Y397" s="14"/>
      <c r="Z397" s="14"/>
      <c r="AA397" s="14"/>
      <c r="AB397" s="14"/>
      <c r="AC397" s="14"/>
      <c r="AD397" s="14"/>
      <c r="AE397" s="14"/>
      <c r="AF397" s="14"/>
      <c r="AG397" s="14"/>
    </row>
    <row r="398" spans="1:33" ht="18.75" customHeight="1">
      <c r="A398" s="260" t="s">
        <v>1008</v>
      </c>
      <c r="B398" s="143">
        <f>E398+F398+G398+H398</f>
        <v>4</v>
      </c>
      <c r="C398" s="141"/>
      <c r="D398" s="262"/>
      <c r="E398" s="471">
        <v>3</v>
      </c>
      <c r="F398" s="463">
        <v>1</v>
      </c>
      <c r="G398" s="463"/>
      <c r="H398" s="463"/>
      <c r="I398" s="468">
        <v>2</v>
      </c>
      <c r="J398" s="468">
        <v>2</v>
      </c>
      <c r="K398" s="468">
        <v>4</v>
      </c>
      <c r="L398" s="463"/>
      <c r="M398" s="463"/>
      <c r="N398" s="463"/>
      <c r="O398" s="463"/>
      <c r="P398" s="463"/>
      <c r="Q398" s="260"/>
      <c r="R398" s="260"/>
      <c r="S398" s="260"/>
      <c r="T398" s="260"/>
      <c r="U398" s="260"/>
      <c r="V398" s="260"/>
      <c r="W398" s="197" t="s">
        <v>1009</v>
      </c>
      <c r="X398" s="412"/>
      <c r="Y398" s="14"/>
      <c r="Z398" s="14"/>
    </row>
    <row r="399" spans="1:33" ht="18.75" customHeight="1">
      <c r="A399" s="473" t="s">
        <v>1010</v>
      </c>
      <c r="B399" s="433"/>
      <c r="C399" s="433"/>
      <c r="D399" s="474"/>
      <c r="E399" s="474"/>
      <c r="F399" s="475"/>
      <c r="G399" s="475"/>
      <c r="H399" s="475"/>
      <c r="I399" s="475"/>
      <c r="J399" s="475"/>
      <c r="K399" s="475"/>
      <c r="L399" s="475"/>
      <c r="M399" s="475"/>
      <c r="N399" s="475"/>
      <c r="O399" s="475"/>
      <c r="P399" s="475"/>
      <c r="Q399" s="473"/>
      <c r="R399" s="473"/>
      <c r="S399" s="473"/>
      <c r="T399" s="473"/>
      <c r="U399" s="473"/>
      <c r="V399" s="473"/>
      <c r="W399" s="476" t="s">
        <v>1011</v>
      </c>
      <c r="X399" s="412"/>
      <c r="Y399" s="14"/>
      <c r="Z399" s="14"/>
    </row>
    <row r="400" spans="1:33" ht="18.75" customHeight="1">
      <c r="A400" s="260"/>
      <c r="B400" s="141"/>
      <c r="C400" s="141"/>
      <c r="D400" s="262"/>
      <c r="E400" s="262"/>
      <c r="F400" s="463"/>
      <c r="G400" s="463"/>
      <c r="H400" s="463"/>
      <c r="I400" s="463"/>
      <c r="J400" s="463"/>
      <c r="K400" s="463"/>
      <c r="L400" s="463"/>
      <c r="M400" s="463"/>
      <c r="N400" s="463"/>
      <c r="O400" s="463"/>
      <c r="P400" s="463"/>
      <c r="Q400" s="260"/>
      <c r="R400" s="260"/>
      <c r="S400" s="260"/>
      <c r="T400" s="260"/>
      <c r="U400" s="260"/>
      <c r="V400" s="260"/>
      <c r="W400" s="197" t="s">
        <v>16</v>
      </c>
      <c r="X400" s="430"/>
      <c r="Y400" s="14"/>
      <c r="Z400" s="14"/>
    </row>
    <row r="401" spans="1:33" ht="18.75" customHeight="1">
      <c r="A401" s="275" t="s">
        <v>1012</v>
      </c>
      <c r="B401" s="141"/>
      <c r="C401" s="141"/>
      <c r="D401" s="262"/>
      <c r="E401" s="262"/>
      <c r="F401" s="463"/>
      <c r="G401" s="463"/>
      <c r="H401" s="463"/>
      <c r="I401" s="463"/>
      <c r="J401" s="463"/>
      <c r="K401" s="463"/>
      <c r="L401" s="463"/>
      <c r="M401" s="463"/>
      <c r="N401" s="463"/>
      <c r="O401" s="463"/>
      <c r="P401" s="463"/>
      <c r="Q401" s="260"/>
      <c r="R401" s="260"/>
      <c r="S401" s="260"/>
      <c r="T401" s="260"/>
      <c r="U401" s="260"/>
      <c r="V401" s="260"/>
      <c r="W401" s="197" t="s">
        <v>19</v>
      </c>
      <c r="X401" s="430"/>
      <c r="Y401" s="14"/>
      <c r="Z401" s="14"/>
      <c r="AA401" s="14"/>
      <c r="AB401" s="14"/>
      <c r="AC401" s="14"/>
      <c r="AD401" s="14"/>
      <c r="AE401" s="14"/>
      <c r="AF401" s="14"/>
      <c r="AG401" s="14"/>
    </row>
    <row r="402" spans="1:33" ht="18.75" customHeight="1">
      <c r="A402" s="249" t="s">
        <v>662</v>
      </c>
      <c r="B402" s="262"/>
      <c r="C402" s="262"/>
      <c r="D402" s="262"/>
      <c r="E402" s="262"/>
      <c r="F402" s="262"/>
      <c r="G402" s="463"/>
      <c r="H402" s="463"/>
      <c r="I402" s="463"/>
      <c r="J402" s="463"/>
      <c r="K402" s="463"/>
      <c r="L402" s="463"/>
      <c r="M402" s="463"/>
      <c r="N402" s="463"/>
      <c r="O402" s="463"/>
      <c r="P402" s="463"/>
      <c r="Q402" s="260"/>
      <c r="R402" s="260"/>
      <c r="S402" s="260"/>
      <c r="T402" s="260"/>
      <c r="U402" s="260"/>
      <c r="V402" s="260"/>
      <c r="W402" s="260"/>
      <c r="X402" s="430"/>
      <c r="Y402" s="14"/>
      <c r="Z402" s="14"/>
    </row>
    <row r="403" spans="1:33" ht="18.75" customHeight="1">
      <c r="A403" s="183" t="s">
        <v>1013</v>
      </c>
      <c r="B403" s="262"/>
      <c r="C403" s="262"/>
      <c r="D403" s="262"/>
      <c r="E403" s="262"/>
      <c r="F403" s="262"/>
      <c r="G403" s="463"/>
      <c r="H403" s="463"/>
      <c r="I403" s="463"/>
      <c r="J403" s="463"/>
      <c r="K403" s="463"/>
      <c r="L403" s="463"/>
      <c r="M403" s="463"/>
      <c r="N403" s="463"/>
      <c r="O403" s="463"/>
      <c r="P403" s="463"/>
      <c r="Q403" s="260"/>
      <c r="R403" s="260"/>
      <c r="S403" s="260"/>
      <c r="T403" s="260"/>
      <c r="U403" s="260"/>
      <c r="V403" s="260"/>
      <c r="W403" s="260"/>
      <c r="X403" s="430"/>
      <c r="Y403" s="14"/>
      <c r="Z403" s="14"/>
    </row>
    <row r="404" spans="1:33" ht="18.75" customHeight="1">
      <c r="A404" s="465"/>
      <c r="B404" s="282"/>
      <c r="C404" s="282"/>
      <c r="D404" s="465"/>
      <c r="E404" s="465"/>
      <c r="F404" s="465"/>
      <c r="G404" s="282"/>
      <c r="H404" s="282"/>
      <c r="I404" s="282"/>
      <c r="J404" s="282"/>
      <c r="K404" s="282"/>
      <c r="L404" s="282"/>
      <c r="M404" s="282"/>
      <c r="N404" s="282"/>
      <c r="O404" s="282"/>
      <c r="P404" s="282"/>
      <c r="Q404" s="284"/>
      <c r="R404" s="284"/>
      <c r="S404" s="284"/>
      <c r="T404" s="284"/>
      <c r="U404" s="284"/>
      <c r="V404" s="284"/>
      <c r="W404" s="284"/>
      <c r="X404" s="430"/>
      <c r="Y404" s="14"/>
      <c r="Z404" s="14"/>
    </row>
    <row r="405" spans="1:33" ht="18.75" customHeight="1">
      <c r="A405" s="411" t="s">
        <v>883</v>
      </c>
      <c r="B405" s="282"/>
      <c r="C405" s="282"/>
      <c r="D405" s="282"/>
      <c r="E405" s="282"/>
      <c r="F405" s="282"/>
      <c r="G405" s="282"/>
      <c r="H405" s="282"/>
      <c r="I405" s="282"/>
      <c r="J405" s="282"/>
      <c r="K405" s="282"/>
      <c r="L405" s="282"/>
      <c r="M405" s="282"/>
      <c r="N405" s="282"/>
      <c r="O405" s="282"/>
      <c r="P405" s="282"/>
      <c r="Q405" s="284"/>
      <c r="R405" s="284"/>
      <c r="S405" s="284"/>
      <c r="T405" s="284"/>
      <c r="U405" s="284"/>
      <c r="V405" s="284"/>
      <c r="W405" s="284"/>
      <c r="X405" s="430"/>
      <c r="Y405" s="14"/>
      <c r="Z405" s="14"/>
    </row>
    <row r="406" spans="1:33" ht="18.75" hidden="1" customHeight="1">
      <c r="A406" s="477" t="s">
        <v>1014</v>
      </c>
      <c r="B406" s="478"/>
      <c r="C406" s="479"/>
      <c r="D406" s="479"/>
      <c r="E406" s="479"/>
      <c r="F406" s="479"/>
      <c r="G406" s="480"/>
      <c r="H406" s="480"/>
      <c r="I406" s="480"/>
      <c r="J406" s="480"/>
      <c r="K406" s="480"/>
      <c r="L406" s="480"/>
      <c r="M406" s="480"/>
      <c r="N406" s="480"/>
      <c r="O406" s="480"/>
      <c r="P406" s="480"/>
      <c r="Q406" s="481"/>
      <c r="R406" s="481"/>
      <c r="S406" s="481"/>
      <c r="T406" s="481"/>
      <c r="U406" s="481"/>
      <c r="V406" s="481"/>
      <c r="W406" s="481"/>
      <c r="X406" s="412"/>
      <c r="Y406" s="14"/>
      <c r="Z406" s="14"/>
    </row>
    <row r="407" spans="1:33" ht="15.75" hidden="1" customHeight="1">
      <c r="A407" s="283"/>
      <c r="B407" s="478"/>
      <c r="C407" s="479"/>
      <c r="D407" s="479"/>
      <c r="E407" s="479"/>
      <c r="F407" s="479"/>
      <c r="G407" s="480"/>
      <c r="H407" s="480"/>
      <c r="I407" s="480"/>
      <c r="J407" s="480"/>
      <c r="K407" s="480"/>
      <c r="L407" s="480"/>
      <c r="M407" s="480"/>
      <c r="N407" s="480"/>
      <c r="O407" s="480"/>
      <c r="P407" s="480"/>
      <c r="Q407" s="481"/>
      <c r="R407" s="481"/>
      <c r="S407" s="481"/>
      <c r="T407" s="481"/>
      <c r="U407" s="481"/>
      <c r="V407" s="481"/>
      <c r="W407" s="481"/>
      <c r="X407" s="412"/>
      <c r="Y407" s="14"/>
      <c r="Z407" s="14"/>
    </row>
    <row r="408" spans="1:33" ht="26.25" customHeight="1">
      <c r="A408" s="275" t="s">
        <v>1015</v>
      </c>
      <c r="B408" s="482"/>
      <c r="C408" s="262"/>
      <c r="D408" s="262"/>
      <c r="E408" s="262"/>
      <c r="F408" s="262"/>
      <c r="G408" s="282"/>
      <c r="H408" s="282"/>
      <c r="I408" s="282"/>
      <c r="J408" s="282"/>
      <c r="K408" s="282"/>
      <c r="L408" s="282">
        <f>M408+N408+O408+P408</f>
        <v>101827.7</v>
      </c>
      <c r="M408" s="282">
        <v>77500</v>
      </c>
      <c r="N408" s="282">
        <v>24327.7</v>
      </c>
      <c r="O408" s="282"/>
      <c r="P408" s="282"/>
      <c r="Q408" s="284">
        <v>77500</v>
      </c>
      <c r="R408" s="284">
        <v>24327.7</v>
      </c>
      <c r="S408" s="284"/>
      <c r="T408" s="284"/>
      <c r="U408" s="284">
        <f>Q408+R408</f>
        <v>101827.7</v>
      </c>
      <c r="V408" s="284" t="s">
        <v>425</v>
      </c>
      <c r="W408" s="284"/>
      <c r="X408" s="412"/>
      <c r="Y408" s="14"/>
      <c r="Z408" s="14"/>
    </row>
    <row r="409" spans="1:33" ht="18.75" customHeight="1">
      <c r="A409" s="483" t="s">
        <v>1016</v>
      </c>
      <c r="B409" s="484"/>
      <c r="C409" s="479"/>
      <c r="D409" s="479"/>
      <c r="E409" s="479"/>
      <c r="F409" s="479"/>
      <c r="G409" s="480"/>
      <c r="H409" s="480"/>
      <c r="I409" s="480"/>
      <c r="J409" s="480"/>
      <c r="K409" s="480"/>
      <c r="L409" s="480"/>
      <c r="M409" s="480"/>
      <c r="N409" s="480"/>
      <c r="O409" s="480"/>
      <c r="P409" s="480"/>
      <c r="Q409" s="481"/>
      <c r="R409" s="481"/>
      <c r="S409" s="481"/>
      <c r="T409" s="481"/>
      <c r="U409" s="481"/>
      <c r="V409" s="481"/>
      <c r="W409" s="481"/>
      <c r="X409" s="430"/>
      <c r="Y409" s="14"/>
      <c r="Z409" s="14"/>
    </row>
    <row r="410" spans="1:33" ht="25.5" customHeight="1">
      <c r="A410" s="483" t="s">
        <v>1017</v>
      </c>
      <c r="B410" s="484"/>
      <c r="C410" s="479"/>
      <c r="D410" s="479"/>
      <c r="E410" s="485"/>
      <c r="F410" s="479"/>
      <c r="G410" s="480"/>
      <c r="H410" s="480"/>
      <c r="I410" s="480"/>
      <c r="J410" s="480"/>
      <c r="K410" s="480"/>
      <c r="L410" s="480"/>
      <c r="M410" s="480"/>
      <c r="N410" s="480"/>
      <c r="O410" s="480"/>
      <c r="P410" s="480"/>
      <c r="Q410" s="481"/>
      <c r="R410" s="481"/>
      <c r="S410" s="481"/>
      <c r="T410" s="481"/>
      <c r="U410" s="481"/>
      <c r="V410" s="481"/>
      <c r="W410" s="481"/>
      <c r="X410" s="412"/>
      <c r="Y410" s="14"/>
      <c r="Z410" s="14"/>
    </row>
    <row r="411" spans="1:33" ht="24.75" customHeight="1">
      <c r="A411" s="483" t="s">
        <v>1018</v>
      </c>
      <c r="B411" s="484"/>
      <c r="C411" s="479"/>
      <c r="D411" s="479"/>
      <c r="E411" s="479"/>
      <c r="F411" s="479"/>
      <c r="G411" s="480" t="s">
        <v>629</v>
      </c>
      <c r="H411" s="480"/>
      <c r="I411" s="480"/>
      <c r="J411" s="480"/>
      <c r="K411" s="480"/>
      <c r="L411" s="480"/>
      <c r="M411" s="480"/>
      <c r="N411" s="480"/>
      <c r="O411" s="480"/>
      <c r="P411" s="480"/>
      <c r="Q411" s="481"/>
      <c r="R411" s="481"/>
      <c r="S411" s="481"/>
      <c r="T411" s="481"/>
      <c r="U411" s="481"/>
      <c r="V411" s="481"/>
      <c r="W411" s="481"/>
      <c r="X411" s="412"/>
      <c r="Y411" s="14"/>
      <c r="Z411" s="14"/>
    </row>
    <row r="412" spans="1:33" ht="22.5" customHeight="1">
      <c r="A412" s="483" t="s">
        <v>1019</v>
      </c>
      <c r="B412" s="484"/>
      <c r="C412" s="479"/>
      <c r="D412" s="485"/>
      <c r="E412" s="479"/>
      <c r="F412" s="479"/>
      <c r="G412" s="480" t="s">
        <v>629</v>
      </c>
      <c r="H412" s="480"/>
      <c r="I412" s="480"/>
      <c r="J412" s="480"/>
      <c r="K412" s="480"/>
      <c r="L412" s="480"/>
      <c r="M412" s="480"/>
      <c r="N412" s="480"/>
      <c r="O412" s="480"/>
      <c r="P412" s="480"/>
      <c r="Q412" s="481"/>
      <c r="R412" s="481"/>
      <c r="S412" s="481"/>
      <c r="T412" s="481"/>
      <c r="U412" s="481"/>
      <c r="V412" s="481"/>
      <c r="W412" s="481"/>
      <c r="X412" s="412"/>
      <c r="Y412" s="14"/>
      <c r="Z412" s="14"/>
    </row>
    <row r="413" spans="1:33" ht="22.5" customHeight="1">
      <c r="A413" s="483" t="s">
        <v>1020</v>
      </c>
      <c r="B413" s="484"/>
      <c r="C413" s="479"/>
      <c r="D413" s="479"/>
      <c r="E413" s="479"/>
      <c r="F413" s="479"/>
      <c r="G413" s="480" t="s">
        <v>629</v>
      </c>
      <c r="H413" s="480"/>
      <c r="I413" s="480"/>
      <c r="J413" s="480"/>
      <c r="K413" s="480"/>
      <c r="L413" s="480"/>
      <c r="M413" s="480"/>
      <c r="N413" s="480"/>
      <c r="O413" s="480"/>
      <c r="P413" s="480"/>
      <c r="Q413" s="481"/>
      <c r="R413" s="481"/>
      <c r="S413" s="481"/>
      <c r="T413" s="481"/>
      <c r="U413" s="481"/>
      <c r="V413" s="481"/>
      <c r="W413" s="481"/>
      <c r="X413" s="412"/>
      <c r="Y413" s="14"/>
      <c r="Z413" s="14"/>
    </row>
    <row r="414" spans="1:33" ht="22.5" customHeight="1">
      <c r="A414" s="486" t="s">
        <v>479</v>
      </c>
      <c r="B414" s="484"/>
      <c r="C414" s="479"/>
      <c r="D414" s="479"/>
      <c r="E414" s="485"/>
      <c r="F414" s="479"/>
      <c r="G414" s="480"/>
      <c r="H414" s="480"/>
      <c r="I414" s="480"/>
      <c r="J414" s="480"/>
      <c r="K414" s="480"/>
      <c r="L414" s="480"/>
      <c r="M414" s="480"/>
      <c r="N414" s="480"/>
      <c r="O414" s="480"/>
      <c r="P414" s="480"/>
      <c r="Q414" s="481"/>
      <c r="R414" s="481"/>
      <c r="S414" s="481"/>
      <c r="T414" s="481"/>
      <c r="U414" s="481"/>
      <c r="V414" s="481"/>
      <c r="W414" s="481"/>
      <c r="X414" s="412"/>
      <c r="Y414" s="14"/>
      <c r="Z414" s="14"/>
    </row>
    <row r="415" spans="1:33" ht="36" customHeight="1">
      <c r="A415" s="487" t="s">
        <v>1021</v>
      </c>
      <c r="B415" s="484"/>
      <c r="C415" s="479"/>
      <c r="D415" s="479"/>
      <c r="E415" s="485">
        <v>2022</v>
      </c>
      <c r="F415" s="488"/>
      <c r="G415" s="480"/>
      <c r="H415" s="480"/>
      <c r="I415" s="489">
        <v>2022</v>
      </c>
      <c r="J415" s="480"/>
      <c r="K415" s="490">
        <v>2022</v>
      </c>
      <c r="L415" s="480"/>
      <c r="M415" s="480"/>
      <c r="N415" s="480"/>
      <c r="O415" s="480"/>
      <c r="P415" s="480"/>
      <c r="Q415" s="481"/>
      <c r="R415" s="481"/>
      <c r="S415" s="481"/>
      <c r="T415" s="481"/>
      <c r="U415" s="481"/>
      <c r="V415" s="481"/>
      <c r="W415" s="481"/>
      <c r="X415" s="412"/>
      <c r="Y415" s="14"/>
      <c r="Z415" s="14"/>
    </row>
    <row r="416" spans="1:33" ht="29.25" customHeight="1">
      <c r="A416" s="472"/>
      <c r="B416" s="262"/>
      <c r="C416" s="262"/>
      <c r="D416" s="262"/>
      <c r="E416" s="262"/>
      <c r="F416" s="143"/>
      <c r="G416" s="143"/>
      <c r="H416" s="463"/>
      <c r="I416" s="463"/>
      <c r="J416" s="463"/>
      <c r="K416" s="463"/>
      <c r="L416" s="463"/>
      <c r="M416" s="463"/>
      <c r="N416" s="463"/>
      <c r="O416" s="463"/>
      <c r="P416" s="463"/>
      <c r="Q416" s="260"/>
      <c r="R416" s="260"/>
      <c r="S416" s="260"/>
      <c r="T416" s="260"/>
      <c r="U416" s="260"/>
      <c r="V416" s="260"/>
      <c r="W416" s="260"/>
      <c r="X416" s="412"/>
      <c r="Y416" s="14"/>
      <c r="Z416" s="14"/>
    </row>
    <row r="417" spans="1:33" ht="18.75" customHeight="1">
      <c r="A417" s="410" t="s">
        <v>1022</v>
      </c>
      <c r="B417" s="262"/>
      <c r="C417" s="262"/>
      <c r="D417" s="262"/>
      <c r="E417" s="262"/>
      <c r="F417" s="262"/>
      <c r="G417" s="282"/>
      <c r="H417" s="282"/>
      <c r="I417" s="282"/>
      <c r="J417" s="282"/>
      <c r="K417" s="282"/>
      <c r="L417" s="282">
        <f>M417+N417+O417+P417</f>
        <v>451861.22</v>
      </c>
      <c r="M417" s="282">
        <f>M418+M422+M423+M424+M426+M427+M428</f>
        <v>68000</v>
      </c>
      <c r="N417" s="282">
        <f t="shared" ref="N417:O417" si="83">N418+N422+N423+N424+N425+N426+N427+N428</f>
        <v>46988</v>
      </c>
      <c r="O417" s="282">
        <f t="shared" si="83"/>
        <v>0</v>
      </c>
      <c r="P417" s="445">
        <v>336873.22</v>
      </c>
      <c r="Q417" s="282">
        <f>Q418+Q422+Q423+Q424+Q426+Q427+Q428</f>
        <v>68000</v>
      </c>
      <c r="R417" s="282">
        <f t="shared" ref="R417:S417" si="84">R418+R422+R423+R424+R425+R426+R427+R428</f>
        <v>46988</v>
      </c>
      <c r="S417" s="282">
        <f t="shared" si="84"/>
        <v>0</v>
      </c>
      <c r="T417" s="445">
        <v>336873.22</v>
      </c>
      <c r="U417" s="282">
        <f>Q417+R417+T417</f>
        <v>451861.22</v>
      </c>
      <c r="V417" s="282" t="s">
        <v>425</v>
      </c>
      <c r="W417" s="284"/>
      <c r="X417" s="412"/>
      <c r="Y417" s="14"/>
      <c r="Z417" s="14"/>
    </row>
    <row r="418" spans="1:33" ht="23.25" customHeight="1">
      <c r="A418" s="411" t="s">
        <v>438</v>
      </c>
      <c r="B418" s="262"/>
      <c r="C418" s="262"/>
      <c r="D418" s="262"/>
      <c r="E418" s="262"/>
      <c r="F418" s="262"/>
      <c r="G418" s="282"/>
      <c r="H418" s="282"/>
      <c r="I418" s="282"/>
      <c r="J418" s="282"/>
      <c r="K418" s="282"/>
      <c r="L418" s="282"/>
      <c r="M418" s="282"/>
      <c r="N418" s="282"/>
      <c r="O418" s="282"/>
      <c r="P418" s="282"/>
      <c r="Q418" s="285"/>
      <c r="R418" s="284"/>
      <c r="S418" s="284"/>
      <c r="T418" s="284"/>
      <c r="U418" s="284"/>
      <c r="V418" s="284" t="s">
        <v>1023</v>
      </c>
      <c r="W418" s="284"/>
      <c r="X418" s="416"/>
    </row>
    <row r="419" spans="1:33" ht="30" customHeight="1">
      <c r="A419" s="283" t="s">
        <v>1024</v>
      </c>
      <c r="B419" s="262"/>
      <c r="C419" s="262" t="s">
        <v>629</v>
      </c>
      <c r="D419" s="262" t="s">
        <v>629</v>
      </c>
      <c r="E419" s="262"/>
      <c r="F419" s="262"/>
      <c r="G419" s="282" t="s">
        <v>629</v>
      </c>
      <c r="H419" s="282" t="s">
        <v>629</v>
      </c>
      <c r="I419" s="282"/>
      <c r="J419" s="282"/>
      <c r="K419" s="282"/>
      <c r="L419" s="282"/>
      <c r="M419" s="445"/>
      <c r="N419" s="445"/>
      <c r="O419" s="282"/>
      <c r="P419" s="445"/>
      <c r="Q419" s="394"/>
      <c r="R419" s="304"/>
      <c r="S419" s="284"/>
      <c r="T419" s="304"/>
      <c r="U419" s="284"/>
      <c r="V419" s="284"/>
      <c r="W419" s="284"/>
      <c r="X419" s="412"/>
    </row>
    <row r="420" spans="1:33" ht="49.5" customHeight="1">
      <c r="A420" s="283" t="s">
        <v>1025</v>
      </c>
      <c r="B420" s="262"/>
      <c r="C420" s="262"/>
      <c r="D420" s="262"/>
      <c r="E420" s="262" t="s">
        <v>629</v>
      </c>
      <c r="F420" s="262"/>
      <c r="G420" s="282"/>
      <c r="H420" s="282" t="s">
        <v>629</v>
      </c>
      <c r="I420" s="282"/>
      <c r="J420" s="445" t="s">
        <v>629</v>
      </c>
      <c r="K420" s="282"/>
      <c r="L420" s="282"/>
      <c r="M420" s="282"/>
      <c r="N420" s="282"/>
      <c r="O420" s="282"/>
      <c r="P420" s="282"/>
      <c r="Q420" s="285"/>
      <c r="R420" s="284"/>
      <c r="S420" s="284"/>
      <c r="T420" s="284"/>
      <c r="U420" s="284"/>
      <c r="V420" s="284"/>
      <c r="W420" s="426" t="s">
        <v>1026</v>
      </c>
      <c r="X420" s="412"/>
      <c r="Y420" s="14"/>
      <c r="Z420" s="14"/>
      <c r="AA420" s="14"/>
      <c r="AB420" s="14"/>
      <c r="AC420" s="14"/>
      <c r="AD420" s="14"/>
      <c r="AE420" s="14"/>
      <c r="AF420" s="14"/>
      <c r="AG420" s="14"/>
    </row>
    <row r="421" spans="1:33" ht="30" customHeight="1">
      <c r="A421" s="425" t="s">
        <v>662</v>
      </c>
      <c r="B421" s="262"/>
      <c r="C421" s="262"/>
      <c r="D421" s="262"/>
      <c r="E421" s="262"/>
      <c r="F421" s="262"/>
      <c r="G421" s="282"/>
      <c r="H421" s="282"/>
      <c r="I421" s="282"/>
      <c r="J421" s="282"/>
      <c r="K421" s="282"/>
      <c r="L421" s="282"/>
      <c r="M421" s="282"/>
      <c r="N421" s="282"/>
      <c r="O421" s="282"/>
      <c r="P421" s="282"/>
      <c r="Q421" s="285"/>
      <c r="R421" s="284"/>
      <c r="S421" s="284"/>
      <c r="T421" s="284"/>
      <c r="U421" s="284"/>
      <c r="V421" s="284"/>
      <c r="W421" s="284"/>
      <c r="X421" s="412"/>
      <c r="Y421" s="14"/>
      <c r="Z421" s="14"/>
      <c r="AA421" s="14"/>
      <c r="AB421" s="14"/>
      <c r="AC421" s="14"/>
      <c r="AD421" s="14"/>
      <c r="AE421" s="14"/>
      <c r="AF421" s="14"/>
      <c r="AG421" s="14"/>
    </row>
    <row r="422" spans="1:33" ht="27" customHeight="1">
      <c r="A422" s="283" t="s">
        <v>1027</v>
      </c>
      <c r="B422" s="262"/>
      <c r="C422" s="262" t="s">
        <v>629</v>
      </c>
      <c r="D422" s="262" t="s">
        <v>629</v>
      </c>
      <c r="E422" s="262"/>
      <c r="F422" s="262"/>
      <c r="G422" s="282" t="s">
        <v>339</v>
      </c>
      <c r="H422" s="282" t="s">
        <v>629</v>
      </c>
      <c r="I422" s="282"/>
      <c r="J422" s="282"/>
      <c r="K422" s="282"/>
      <c r="L422" s="282"/>
      <c r="M422" s="282"/>
      <c r="N422" s="282"/>
      <c r="O422" s="282"/>
      <c r="P422" s="282"/>
      <c r="Q422" s="285"/>
      <c r="R422" s="284"/>
      <c r="S422" s="284"/>
      <c r="T422" s="284"/>
      <c r="U422" s="284"/>
      <c r="V422" s="284"/>
      <c r="W422" s="284"/>
      <c r="X422" s="412"/>
      <c r="Y422" s="14"/>
      <c r="Z422" s="14"/>
      <c r="AA422" s="14"/>
      <c r="AB422" s="14"/>
      <c r="AC422" s="14"/>
      <c r="AD422" s="14"/>
      <c r="AE422" s="14"/>
      <c r="AF422" s="14"/>
      <c r="AG422" s="14"/>
    </row>
    <row r="423" spans="1:33" ht="28.5" customHeight="1">
      <c r="A423" s="426" t="s">
        <v>1028</v>
      </c>
      <c r="B423" s="262"/>
      <c r="C423" s="262"/>
      <c r="D423" s="262"/>
      <c r="E423" s="262" t="s">
        <v>629</v>
      </c>
      <c r="F423" s="262"/>
      <c r="G423" s="282"/>
      <c r="H423" s="282"/>
      <c r="I423" s="445" t="s">
        <v>629</v>
      </c>
      <c r="J423" s="282"/>
      <c r="K423" s="282"/>
      <c r="L423" s="282"/>
      <c r="M423" s="282"/>
      <c r="N423" s="282"/>
      <c r="O423" s="282"/>
      <c r="P423" s="282"/>
      <c r="Q423" s="285"/>
      <c r="R423" s="284"/>
      <c r="S423" s="284"/>
      <c r="T423" s="284"/>
      <c r="U423" s="284"/>
      <c r="V423" s="284"/>
      <c r="W423" s="284"/>
      <c r="X423" s="412"/>
    </row>
    <row r="424" spans="1:33" ht="29.25" customHeight="1">
      <c r="A424" s="426" t="s">
        <v>1029</v>
      </c>
      <c r="B424" s="262"/>
      <c r="C424" s="262"/>
      <c r="D424" s="262"/>
      <c r="E424" s="262"/>
      <c r="F424" s="262" t="s">
        <v>629</v>
      </c>
      <c r="G424" s="282"/>
      <c r="H424" s="282" t="s">
        <v>629</v>
      </c>
      <c r="I424" s="282"/>
      <c r="J424" s="445" t="s">
        <v>629</v>
      </c>
      <c r="K424" s="282"/>
      <c r="L424" s="282"/>
      <c r="M424" s="282"/>
      <c r="N424" s="282"/>
      <c r="O424" s="282"/>
      <c r="P424" s="282"/>
      <c r="Q424" s="285"/>
      <c r="R424" s="284"/>
      <c r="S424" s="284"/>
      <c r="T424" s="284"/>
      <c r="U424" s="284"/>
      <c r="V424" s="284"/>
      <c r="W424" s="284"/>
      <c r="X424" s="412"/>
    </row>
    <row r="425" spans="1:33" ht="29.25" customHeight="1">
      <c r="A425" s="426" t="s">
        <v>1030</v>
      </c>
      <c r="B425" s="262"/>
      <c r="C425" s="262"/>
      <c r="D425" s="262"/>
      <c r="E425" s="262"/>
      <c r="F425" s="262"/>
      <c r="G425" s="282" t="s">
        <v>629</v>
      </c>
      <c r="H425" s="282"/>
      <c r="I425" s="282"/>
      <c r="J425" s="282"/>
      <c r="K425" s="282"/>
      <c r="L425" s="282">
        <f>M425+N425+O425+P425</f>
        <v>20000</v>
      </c>
      <c r="M425" s="282"/>
      <c r="N425" s="282"/>
      <c r="O425" s="282"/>
      <c r="P425" s="445">
        <v>20000</v>
      </c>
      <c r="Q425" s="285"/>
      <c r="R425" s="284"/>
      <c r="S425" s="284"/>
      <c r="T425" s="304">
        <v>20000</v>
      </c>
      <c r="U425" s="304">
        <v>20000</v>
      </c>
      <c r="V425" s="304" t="s">
        <v>992</v>
      </c>
      <c r="W425" s="284"/>
      <c r="X425" s="412"/>
      <c r="Y425" s="14"/>
      <c r="Z425" s="14"/>
    </row>
    <row r="426" spans="1:33" ht="29.25" customHeight="1">
      <c r="A426" s="444" t="s">
        <v>1031</v>
      </c>
      <c r="B426" s="262"/>
      <c r="C426" s="262"/>
      <c r="D426" s="262"/>
      <c r="E426" s="262"/>
      <c r="F426" s="262"/>
      <c r="G426" s="282"/>
      <c r="H426" s="282"/>
      <c r="I426" s="282"/>
      <c r="J426" s="282"/>
      <c r="K426" s="282"/>
      <c r="L426" s="282"/>
      <c r="M426" s="282"/>
      <c r="N426" s="282"/>
      <c r="O426" s="282"/>
      <c r="P426" s="282"/>
      <c r="Q426" s="285"/>
      <c r="R426" s="284"/>
      <c r="S426" s="284"/>
      <c r="T426" s="284"/>
      <c r="U426" s="284"/>
      <c r="V426" s="284"/>
      <c r="W426" s="284"/>
      <c r="X426" s="412"/>
      <c r="Y426" s="14"/>
      <c r="Z426" s="14"/>
    </row>
    <row r="427" spans="1:33" ht="25.5" customHeight="1">
      <c r="A427" s="284" t="s">
        <v>1032</v>
      </c>
      <c r="B427" s="143">
        <f>E427+F427+G427+H427</f>
        <v>2022</v>
      </c>
      <c r="C427" s="141">
        <v>1011</v>
      </c>
      <c r="D427" s="141">
        <v>1011</v>
      </c>
      <c r="E427" s="141"/>
      <c r="F427" s="141"/>
      <c r="G427" s="143">
        <v>2022</v>
      </c>
      <c r="H427" s="282"/>
      <c r="I427" s="282"/>
      <c r="J427" s="282"/>
      <c r="K427" s="282">
        <f>J427+I427+H427+G427</f>
        <v>2022</v>
      </c>
      <c r="L427" s="282">
        <f>M427+N427+O427+P427</f>
        <v>131861.22</v>
      </c>
      <c r="M427" s="452">
        <v>68000</v>
      </c>
      <c r="N427" s="452">
        <v>46988</v>
      </c>
      <c r="O427" s="452"/>
      <c r="P427" s="491">
        <v>16873.22</v>
      </c>
      <c r="Q427" s="492">
        <v>68000</v>
      </c>
      <c r="R427" s="284">
        <v>46988</v>
      </c>
      <c r="S427" s="284"/>
      <c r="T427" s="304">
        <v>16873.22</v>
      </c>
      <c r="U427" s="296">
        <f>SUM(Q427:T427)</f>
        <v>131861.22</v>
      </c>
      <c r="V427" s="284" t="s">
        <v>425</v>
      </c>
      <c r="W427" s="284"/>
      <c r="X427" s="412"/>
    </row>
    <row r="428" spans="1:33" ht="29.25" customHeight="1">
      <c r="A428" s="493" t="s">
        <v>1033</v>
      </c>
      <c r="B428" s="262"/>
      <c r="C428" s="262"/>
      <c r="D428" s="262"/>
      <c r="E428" s="262"/>
      <c r="F428" s="262"/>
      <c r="G428" s="282"/>
      <c r="H428" s="282"/>
      <c r="I428" s="282"/>
      <c r="J428" s="282"/>
      <c r="K428" s="282"/>
      <c r="L428" s="282"/>
      <c r="M428" s="282"/>
      <c r="N428" s="282"/>
      <c r="O428" s="282"/>
      <c r="P428" s="282"/>
      <c r="Q428" s="285"/>
      <c r="R428" s="284"/>
      <c r="S428" s="284"/>
      <c r="T428" s="284"/>
      <c r="U428" s="284"/>
      <c r="V428" s="284"/>
      <c r="W428" s="284"/>
      <c r="X428" s="412"/>
    </row>
    <row r="429" spans="1:33" ht="31.5" customHeight="1">
      <c r="A429" s="493" t="s">
        <v>1034</v>
      </c>
      <c r="B429" s="262"/>
      <c r="C429" s="262">
        <v>2</v>
      </c>
      <c r="D429" s="262">
        <v>2</v>
      </c>
      <c r="E429" s="262"/>
      <c r="F429" s="262"/>
      <c r="G429" s="451">
        <v>1</v>
      </c>
      <c r="H429" s="451">
        <v>3</v>
      </c>
      <c r="I429" s="282"/>
      <c r="J429" s="282"/>
      <c r="K429" s="451">
        <f t="shared" ref="K429:K430" si="85">J429+I429+H429+G429</f>
        <v>4</v>
      </c>
      <c r="L429" s="282">
        <f t="shared" ref="L429:L430" si="86">M429+N429+O429+P429</f>
        <v>20000</v>
      </c>
      <c r="M429" s="445">
        <v>3000</v>
      </c>
      <c r="N429" s="445">
        <v>17000</v>
      </c>
      <c r="O429" s="282"/>
      <c r="P429" s="282"/>
      <c r="Q429" s="95">
        <v>3000</v>
      </c>
      <c r="R429" s="284">
        <v>17000</v>
      </c>
      <c r="S429" s="284"/>
      <c r="T429" s="284"/>
      <c r="U429" s="284">
        <f>T429+S429+R429+Q429</f>
        <v>20000</v>
      </c>
      <c r="V429" s="304" t="s">
        <v>536</v>
      </c>
      <c r="W429" s="284"/>
      <c r="X429" s="412"/>
    </row>
    <row r="430" spans="1:33" ht="17.25" customHeight="1">
      <c r="A430" s="493" t="s">
        <v>1035</v>
      </c>
      <c r="B430" s="282">
        <f>E430+F430+G430+H430</f>
        <v>0</v>
      </c>
      <c r="C430" s="262"/>
      <c r="D430" s="262">
        <v>15</v>
      </c>
      <c r="E430" s="262"/>
      <c r="F430" s="262"/>
      <c r="G430" s="282"/>
      <c r="H430" s="471"/>
      <c r="I430" s="282"/>
      <c r="J430" s="455">
        <v>20</v>
      </c>
      <c r="K430" s="451">
        <f t="shared" si="85"/>
        <v>20</v>
      </c>
      <c r="L430" s="282">
        <f t="shared" si="86"/>
        <v>300000</v>
      </c>
      <c r="M430" s="282"/>
      <c r="N430" s="282"/>
      <c r="O430" s="282"/>
      <c r="P430" s="282">
        <v>300000</v>
      </c>
      <c r="Q430" s="285"/>
      <c r="R430" s="284"/>
      <c r="S430" s="284"/>
      <c r="T430" s="304">
        <v>300000</v>
      </c>
      <c r="U430" s="304">
        <v>300000</v>
      </c>
      <c r="V430" s="284"/>
      <c r="W430" s="494" t="s">
        <v>1036</v>
      </c>
      <c r="X430" s="412"/>
    </row>
    <row r="431" spans="1:33" ht="25.5" customHeight="1">
      <c r="A431" s="444" t="s">
        <v>1037</v>
      </c>
      <c r="B431" s="262"/>
      <c r="C431" s="262"/>
      <c r="D431" s="262"/>
      <c r="E431" s="262"/>
      <c r="F431" s="262"/>
      <c r="G431" s="282"/>
      <c r="H431" s="282"/>
      <c r="I431" s="282"/>
      <c r="J431" s="282"/>
      <c r="K431" s="282"/>
      <c r="L431" s="282"/>
      <c r="M431" s="282"/>
      <c r="N431" s="282"/>
      <c r="O431" s="445"/>
      <c r="P431" s="445"/>
      <c r="Q431" s="285"/>
      <c r="R431" s="284"/>
      <c r="S431" s="284"/>
      <c r="T431" s="284"/>
      <c r="U431" s="284"/>
      <c r="V431" s="284" t="s">
        <v>425</v>
      </c>
      <c r="W431" s="284"/>
      <c r="X431" s="412"/>
    </row>
    <row r="432" spans="1:33" ht="34.5" customHeight="1">
      <c r="A432" s="444" t="s">
        <v>913</v>
      </c>
      <c r="B432" s="262"/>
      <c r="C432" s="262"/>
      <c r="D432" s="262"/>
      <c r="E432" s="262"/>
      <c r="F432" s="262"/>
      <c r="G432" s="282"/>
      <c r="H432" s="282"/>
      <c r="I432" s="282"/>
      <c r="J432" s="282"/>
      <c r="K432" s="282"/>
      <c r="L432" s="282"/>
      <c r="M432" s="282"/>
      <c r="N432" s="282"/>
      <c r="O432" s="282"/>
      <c r="P432" s="282"/>
      <c r="Q432" s="285"/>
      <c r="R432" s="284"/>
      <c r="S432" s="284"/>
      <c r="T432" s="284"/>
      <c r="U432" s="284"/>
      <c r="V432" s="284"/>
      <c r="W432" s="284"/>
      <c r="X432" s="412"/>
    </row>
    <row r="433" spans="1:26" ht="24.75" customHeight="1">
      <c r="A433" s="284" t="s">
        <v>1038</v>
      </c>
      <c r="B433" s="262">
        <v>1</v>
      </c>
      <c r="C433" s="262"/>
      <c r="D433" s="262"/>
      <c r="E433" s="262"/>
      <c r="F433" s="262">
        <v>1</v>
      </c>
      <c r="G433" s="282"/>
      <c r="H433" s="282"/>
      <c r="I433" s="282"/>
      <c r="J433" s="455">
        <v>1</v>
      </c>
      <c r="K433" s="282"/>
      <c r="L433" s="282">
        <f>M433+N433+O433+P433</f>
        <v>0</v>
      </c>
      <c r="M433" s="282"/>
      <c r="N433" s="282"/>
      <c r="O433" s="282"/>
      <c r="P433" s="445">
        <v>0</v>
      </c>
      <c r="Q433" s="285"/>
      <c r="R433" s="284"/>
      <c r="S433" s="284"/>
      <c r="T433" s="284"/>
      <c r="U433" s="284"/>
      <c r="V433" s="284" t="s">
        <v>425</v>
      </c>
      <c r="W433" s="284"/>
      <c r="X433" s="412"/>
      <c r="Y433" s="14"/>
      <c r="Z433" s="14"/>
    </row>
    <row r="434" spans="1:26" ht="21.75" customHeight="1">
      <c r="A434" s="422"/>
      <c r="B434" s="262"/>
      <c r="C434" s="262"/>
      <c r="D434" s="262"/>
      <c r="E434" s="262"/>
      <c r="F434" s="262"/>
      <c r="G434" s="282"/>
      <c r="H434" s="282"/>
      <c r="I434" s="282"/>
      <c r="J434" s="282"/>
      <c r="K434" s="282"/>
      <c r="L434" s="282"/>
      <c r="M434" s="282"/>
      <c r="N434" s="282"/>
      <c r="O434" s="282"/>
      <c r="P434" s="282"/>
      <c r="Q434" s="285"/>
      <c r="R434" s="284"/>
      <c r="S434" s="284"/>
      <c r="T434" s="284"/>
      <c r="U434" s="284"/>
      <c r="V434" s="284"/>
      <c r="W434" s="284"/>
      <c r="X434" s="412"/>
      <c r="Y434" s="14"/>
      <c r="Z434" s="14"/>
    </row>
    <row r="435" spans="1:26" ht="14.25" customHeight="1">
      <c r="A435" s="495" t="s">
        <v>1039</v>
      </c>
      <c r="B435" s="496"/>
      <c r="C435" s="496"/>
      <c r="D435" s="497"/>
      <c r="E435" s="497"/>
      <c r="F435" s="497"/>
      <c r="G435" s="498"/>
      <c r="H435" s="498"/>
      <c r="I435" s="498"/>
      <c r="J435" s="498"/>
      <c r="K435" s="498"/>
      <c r="L435" s="498">
        <f>M435+N435+O435+P435</f>
        <v>0</v>
      </c>
      <c r="M435" s="498"/>
      <c r="N435" s="498">
        <f t="shared" ref="N435:P435" si="87">N436+N437+N438+N439+N440+N441+N442+N443+N444</f>
        <v>0</v>
      </c>
      <c r="O435" s="498">
        <f t="shared" si="87"/>
        <v>0</v>
      </c>
      <c r="P435" s="498">
        <f t="shared" si="87"/>
        <v>0</v>
      </c>
      <c r="Q435" s="499"/>
      <c r="R435" s="500"/>
      <c r="S435" s="501"/>
      <c r="T435" s="501"/>
      <c r="U435" s="501"/>
      <c r="V435" s="501" t="s">
        <v>425</v>
      </c>
      <c r="W435" s="500"/>
      <c r="X435" s="412"/>
      <c r="Y435" s="14"/>
      <c r="Z435" s="14"/>
    </row>
    <row r="436" spans="1:26" ht="21" customHeight="1">
      <c r="A436" s="422"/>
      <c r="B436" s="141"/>
      <c r="C436" s="141"/>
      <c r="D436" s="262"/>
      <c r="E436" s="262"/>
      <c r="F436" s="262"/>
      <c r="G436" s="282"/>
      <c r="H436" s="282"/>
      <c r="I436" s="282"/>
      <c r="J436" s="282"/>
      <c r="K436" s="282"/>
      <c r="L436" s="282"/>
      <c r="M436" s="282"/>
      <c r="N436" s="282"/>
      <c r="O436" s="282"/>
      <c r="P436" s="282"/>
      <c r="Q436" s="285"/>
      <c r="R436" s="284"/>
      <c r="S436" s="284"/>
      <c r="T436" s="284"/>
      <c r="U436" s="284"/>
      <c r="V436" s="284"/>
      <c r="W436" s="284"/>
      <c r="X436" s="502"/>
      <c r="Y436" s="14"/>
      <c r="Z436" s="14"/>
    </row>
    <row r="437" spans="1:26" ht="15.75" customHeight="1">
      <c r="A437" s="411" t="s">
        <v>948</v>
      </c>
      <c r="B437" s="141"/>
      <c r="C437" s="141"/>
      <c r="D437" s="262"/>
      <c r="E437" s="262"/>
      <c r="F437" s="262"/>
      <c r="G437" s="282"/>
      <c r="H437" s="282"/>
      <c r="I437" s="282"/>
      <c r="J437" s="282"/>
      <c r="K437" s="282"/>
      <c r="L437" s="282"/>
      <c r="M437" s="282"/>
      <c r="N437" s="282"/>
      <c r="O437" s="282"/>
      <c r="P437" s="282"/>
      <c r="Q437" s="285"/>
      <c r="R437" s="284"/>
      <c r="S437" s="284"/>
      <c r="T437" s="284"/>
      <c r="U437" s="284"/>
      <c r="V437" s="284"/>
      <c r="W437" s="284"/>
      <c r="X437" s="412"/>
      <c r="Y437" s="14"/>
      <c r="Z437" s="14"/>
    </row>
    <row r="438" spans="1:26" ht="15.75" customHeight="1">
      <c r="A438" s="283" t="s">
        <v>1040</v>
      </c>
      <c r="B438" s="141"/>
      <c r="C438" s="141"/>
      <c r="D438" s="262"/>
      <c r="E438" s="262"/>
      <c r="F438" s="262"/>
      <c r="G438" s="282"/>
      <c r="H438" s="282"/>
      <c r="I438" s="282"/>
      <c r="J438" s="282"/>
      <c r="K438" s="282"/>
      <c r="L438" s="282"/>
      <c r="M438" s="282"/>
      <c r="N438" s="282"/>
      <c r="O438" s="282"/>
      <c r="P438" s="282"/>
      <c r="Q438" s="285"/>
      <c r="R438" s="284"/>
      <c r="S438" s="284"/>
      <c r="T438" s="284"/>
      <c r="U438" s="284"/>
      <c r="V438" s="284"/>
      <c r="W438" s="284"/>
      <c r="X438" s="412"/>
      <c r="Y438" s="14"/>
      <c r="Z438" s="14"/>
    </row>
    <row r="439" spans="1:26" ht="15.75" customHeight="1">
      <c r="A439" s="283" t="s">
        <v>1041</v>
      </c>
      <c r="B439" s="141"/>
      <c r="C439" s="141"/>
      <c r="D439" s="262"/>
      <c r="E439" s="262"/>
      <c r="F439" s="262"/>
      <c r="G439" s="282"/>
      <c r="H439" s="282"/>
      <c r="I439" s="282"/>
      <c r="J439" s="282"/>
      <c r="K439" s="282"/>
      <c r="L439" s="282"/>
      <c r="M439" s="282"/>
      <c r="N439" s="282"/>
      <c r="O439" s="282"/>
      <c r="P439" s="282"/>
      <c r="Q439" s="285"/>
      <c r="R439" s="284"/>
      <c r="S439" s="284"/>
      <c r="T439" s="284"/>
      <c r="U439" s="284"/>
      <c r="V439" s="284"/>
      <c r="W439" s="284"/>
      <c r="X439" s="412"/>
      <c r="Y439" s="14"/>
      <c r="Z439" s="14"/>
    </row>
    <row r="440" spans="1:26" ht="18.75" customHeight="1">
      <c r="A440" s="283" t="s">
        <v>1042</v>
      </c>
      <c r="B440" s="141"/>
      <c r="C440" s="141"/>
      <c r="D440" s="262"/>
      <c r="E440" s="262"/>
      <c r="F440" s="262"/>
      <c r="G440" s="282"/>
      <c r="H440" s="282"/>
      <c r="I440" s="282"/>
      <c r="J440" s="282"/>
      <c r="K440" s="282"/>
      <c r="L440" s="282"/>
      <c r="M440" s="282">
        <v>0</v>
      </c>
      <c r="N440" s="282"/>
      <c r="O440" s="282"/>
      <c r="P440" s="282"/>
      <c r="Q440" s="285"/>
      <c r="R440" s="284"/>
      <c r="S440" s="284"/>
      <c r="T440" s="284"/>
      <c r="U440" s="284"/>
      <c r="V440" s="284"/>
      <c r="W440" s="284"/>
      <c r="X440" s="412"/>
      <c r="Y440" s="14"/>
      <c r="Z440" s="14"/>
    </row>
    <row r="441" spans="1:26" ht="18.75" customHeight="1">
      <c r="A441" s="444" t="s">
        <v>874</v>
      </c>
      <c r="B441" s="141"/>
      <c r="C441" s="141"/>
      <c r="D441" s="262"/>
      <c r="E441" s="262"/>
      <c r="F441" s="262"/>
      <c r="G441" s="282"/>
      <c r="H441" s="282"/>
      <c r="I441" s="282"/>
      <c r="J441" s="282"/>
      <c r="K441" s="282"/>
      <c r="L441" s="282"/>
      <c r="M441" s="282"/>
      <c r="N441" s="282"/>
      <c r="O441" s="282"/>
      <c r="P441" s="282"/>
      <c r="Q441" s="285"/>
      <c r="R441" s="284"/>
      <c r="S441" s="284"/>
      <c r="T441" s="284"/>
      <c r="U441" s="284"/>
      <c r="V441" s="284"/>
      <c r="W441" s="284"/>
      <c r="X441" s="412"/>
      <c r="Y441" s="14"/>
      <c r="Z441" s="14"/>
    </row>
    <row r="442" spans="1:26" ht="25.5" customHeight="1">
      <c r="A442" s="284" t="s">
        <v>1043</v>
      </c>
      <c r="B442" s="141"/>
      <c r="C442" s="141"/>
      <c r="D442" s="141"/>
      <c r="E442" s="194">
        <v>1</v>
      </c>
      <c r="F442" s="141"/>
      <c r="G442" s="282"/>
      <c r="H442" s="282"/>
      <c r="I442" s="469">
        <v>0.78120000000000001</v>
      </c>
      <c r="J442" s="282"/>
      <c r="K442" s="282"/>
      <c r="L442" s="282"/>
      <c r="M442" s="452"/>
      <c r="N442" s="452"/>
      <c r="O442" s="452"/>
      <c r="P442" s="452"/>
      <c r="Q442" s="293"/>
      <c r="R442" s="284"/>
      <c r="S442" s="284"/>
      <c r="T442" s="284"/>
      <c r="U442" s="284"/>
      <c r="V442" s="284">
        <f>+S442</f>
        <v>0</v>
      </c>
      <c r="W442" s="284"/>
      <c r="X442" s="412"/>
      <c r="Y442" s="14"/>
      <c r="Z442" s="14"/>
    </row>
    <row r="443" spans="1:26" ht="18.75" customHeight="1">
      <c r="A443" s="503" t="s">
        <v>1044</v>
      </c>
      <c r="B443" s="452"/>
      <c r="C443" s="452"/>
      <c r="D443" s="465"/>
      <c r="E443" s="465"/>
      <c r="F443" s="465"/>
      <c r="G443" s="282"/>
      <c r="H443" s="282"/>
      <c r="I443" s="282"/>
      <c r="J443" s="282"/>
      <c r="K443" s="282"/>
      <c r="L443" s="282"/>
      <c r="M443" s="282"/>
      <c r="N443" s="282"/>
      <c r="O443" s="282"/>
      <c r="P443" s="282"/>
      <c r="Q443" s="285"/>
      <c r="R443" s="284"/>
      <c r="S443" s="284"/>
      <c r="T443" s="284"/>
      <c r="U443" s="284"/>
      <c r="V443" s="284"/>
      <c r="W443" s="284"/>
      <c r="X443" s="412"/>
      <c r="Y443" s="14"/>
      <c r="Z443" s="14"/>
    </row>
    <row r="444" spans="1:26" ht="18" customHeight="1">
      <c r="A444" s="284" t="s">
        <v>1045</v>
      </c>
      <c r="B444" s="452"/>
      <c r="C444" s="452"/>
      <c r="D444" s="465"/>
      <c r="E444" s="465"/>
      <c r="F444" s="465"/>
      <c r="G444" s="282"/>
      <c r="H444" s="282"/>
      <c r="I444" s="282"/>
      <c r="J444" s="282"/>
      <c r="K444" s="282"/>
      <c r="L444" s="282"/>
      <c r="M444" s="282"/>
      <c r="N444" s="282"/>
      <c r="O444" s="282"/>
      <c r="P444" s="282"/>
      <c r="Q444" s="285"/>
      <c r="R444" s="284"/>
      <c r="S444" s="284"/>
      <c r="T444" s="284"/>
      <c r="U444" s="284"/>
      <c r="V444" s="284">
        <f>+U444+T444+S444+R444</f>
        <v>0</v>
      </c>
      <c r="W444" s="284"/>
      <c r="X444" s="412"/>
      <c r="Y444" s="14"/>
      <c r="Z444" s="14"/>
    </row>
    <row r="445" spans="1:26" ht="15.75" customHeight="1">
      <c r="A445" s="417"/>
      <c r="B445" s="141"/>
      <c r="C445" s="141"/>
      <c r="D445" s="504"/>
      <c r="E445" s="504"/>
      <c r="F445" s="504"/>
      <c r="G445" s="505"/>
      <c r="H445" s="282"/>
      <c r="I445" s="282"/>
      <c r="J445" s="282"/>
      <c r="K445" s="282"/>
      <c r="L445" s="282"/>
      <c r="M445" s="282"/>
      <c r="N445" s="282"/>
      <c r="O445" s="282"/>
      <c r="P445" s="282"/>
      <c r="Q445" s="285"/>
      <c r="R445" s="284"/>
      <c r="S445" s="284"/>
      <c r="T445" s="284"/>
      <c r="U445" s="284"/>
      <c r="V445" s="284"/>
      <c r="W445" s="284"/>
      <c r="X445" s="412"/>
      <c r="Y445" s="14"/>
      <c r="Z445" s="14"/>
    </row>
    <row r="446" spans="1:26" ht="33" customHeight="1">
      <c r="A446" s="277" t="s">
        <v>1046</v>
      </c>
      <c r="B446" s="452"/>
      <c r="C446" s="452"/>
      <c r="D446" s="282"/>
      <c r="E446" s="282"/>
      <c r="F446" s="282"/>
      <c r="G446" s="282"/>
      <c r="H446" s="282"/>
      <c r="I446" s="282"/>
      <c r="J446" s="282"/>
      <c r="K446" s="282"/>
      <c r="L446" s="282"/>
      <c r="M446" s="282"/>
      <c r="N446" s="282"/>
      <c r="O446" s="282"/>
      <c r="P446" s="282"/>
      <c r="Q446" s="285"/>
      <c r="R446" s="284"/>
      <c r="S446" s="284"/>
      <c r="T446" s="284"/>
      <c r="U446" s="284"/>
      <c r="V446" s="284"/>
      <c r="W446" s="296"/>
      <c r="X446" s="412"/>
      <c r="Y446" s="14"/>
      <c r="Z446" s="14"/>
    </row>
    <row r="447" spans="1:26" ht="43.5" customHeight="1">
      <c r="A447" s="506" t="s">
        <v>1047</v>
      </c>
      <c r="B447" s="452"/>
      <c r="C447" s="452"/>
      <c r="D447" s="282"/>
      <c r="E447" s="282"/>
      <c r="F447" s="282"/>
      <c r="G447" s="282"/>
      <c r="H447" s="282"/>
      <c r="I447" s="282"/>
      <c r="J447" s="282"/>
      <c r="K447" s="282"/>
      <c r="L447" s="282"/>
      <c r="M447" s="282"/>
      <c r="N447" s="282"/>
      <c r="O447" s="282"/>
      <c r="P447" s="282"/>
      <c r="Q447" s="285"/>
      <c r="R447" s="284"/>
      <c r="S447" s="284"/>
      <c r="T447" s="284"/>
      <c r="U447" s="284"/>
      <c r="V447" s="284"/>
      <c r="W447" s="284"/>
      <c r="X447" s="502"/>
      <c r="Y447" s="14"/>
      <c r="Z447" s="14"/>
    </row>
    <row r="448" spans="1:26" ht="38.25" customHeight="1">
      <c r="A448" s="507" t="s">
        <v>1048</v>
      </c>
      <c r="B448" s="452"/>
      <c r="C448" s="452"/>
      <c r="D448" s="282"/>
      <c r="E448" s="282"/>
      <c r="F448" s="282"/>
      <c r="G448" s="282"/>
      <c r="H448" s="282"/>
      <c r="I448" s="282"/>
      <c r="J448" s="282"/>
      <c r="K448" s="282"/>
      <c r="L448" s="282"/>
      <c r="M448" s="282"/>
      <c r="N448" s="282"/>
      <c r="O448" s="282"/>
      <c r="P448" s="282"/>
      <c r="Q448" s="285"/>
      <c r="R448" s="284"/>
      <c r="S448" s="284"/>
      <c r="T448" s="284"/>
      <c r="U448" s="284"/>
      <c r="V448" s="284"/>
      <c r="W448" s="284"/>
      <c r="X448" s="412"/>
      <c r="Y448" s="14"/>
      <c r="Z448" s="14"/>
    </row>
    <row r="449" spans="1:24" ht="21.75" customHeight="1">
      <c r="A449" s="507" t="s">
        <v>1049</v>
      </c>
      <c r="B449" s="141">
        <v>98</v>
      </c>
      <c r="C449" s="141">
        <v>98</v>
      </c>
      <c r="D449" s="141">
        <v>98</v>
      </c>
      <c r="E449" s="141">
        <v>98</v>
      </c>
      <c r="F449" s="141">
        <v>98</v>
      </c>
      <c r="G449" s="262">
        <v>98</v>
      </c>
      <c r="H449" s="262">
        <v>98</v>
      </c>
      <c r="I449" s="455">
        <v>98</v>
      </c>
      <c r="J449" s="455">
        <v>98</v>
      </c>
      <c r="K449" s="262">
        <v>98</v>
      </c>
      <c r="L449" s="282"/>
      <c r="M449" s="452"/>
      <c r="N449" s="452"/>
      <c r="O449" s="452"/>
      <c r="P449" s="452"/>
      <c r="Q449" s="293"/>
      <c r="R449" s="284"/>
      <c r="S449" s="284"/>
      <c r="T449" s="284"/>
      <c r="U449" s="284"/>
      <c r="V449" s="284"/>
      <c r="W449" s="284"/>
      <c r="X449" s="412"/>
    </row>
    <row r="450" spans="1:24" ht="15.75" customHeight="1">
      <c r="A450" s="277"/>
      <c r="B450" s="262"/>
      <c r="C450" s="262"/>
      <c r="D450" s="262"/>
      <c r="E450" s="262"/>
      <c r="F450" s="262"/>
      <c r="G450" s="282"/>
      <c r="H450" s="282"/>
      <c r="I450" s="282"/>
      <c r="J450" s="282"/>
      <c r="K450" s="282"/>
      <c r="L450" s="282"/>
      <c r="M450" s="282"/>
      <c r="N450" s="282"/>
      <c r="O450" s="282"/>
      <c r="P450" s="282"/>
      <c r="Q450" s="285"/>
      <c r="R450" s="284"/>
      <c r="S450" s="284"/>
      <c r="T450" s="284"/>
      <c r="U450" s="284"/>
      <c r="V450" s="284"/>
      <c r="W450" s="284"/>
      <c r="X450" s="412"/>
    </row>
    <row r="451" spans="1:24" ht="33.75" customHeight="1">
      <c r="A451" s="508" t="s">
        <v>1050</v>
      </c>
      <c r="B451" s="262"/>
      <c r="C451" s="262"/>
      <c r="D451" s="262"/>
      <c r="E451" s="262"/>
      <c r="F451" s="262"/>
      <c r="G451" s="282"/>
      <c r="H451" s="282"/>
      <c r="I451" s="282"/>
      <c r="J451" s="282"/>
      <c r="K451" s="282"/>
      <c r="L451" s="282"/>
      <c r="M451" s="282"/>
      <c r="N451" s="282"/>
      <c r="O451" s="282"/>
      <c r="P451" s="282"/>
      <c r="Q451" s="285"/>
      <c r="R451" s="444"/>
      <c r="S451" s="444"/>
      <c r="T451" s="444"/>
      <c r="U451" s="444"/>
      <c r="V451" s="444"/>
      <c r="W451" s="444" t="s">
        <v>307</v>
      </c>
      <c r="X451" s="412"/>
    </row>
    <row r="452" spans="1:24" ht="36.75" customHeight="1">
      <c r="A452" s="506" t="s">
        <v>1051</v>
      </c>
      <c r="B452" s="141">
        <f>E452+F452+G452+H452</f>
        <v>10</v>
      </c>
      <c r="C452" s="141">
        <v>1</v>
      </c>
      <c r="D452" s="141">
        <v>1</v>
      </c>
      <c r="E452" s="141">
        <v>1</v>
      </c>
      <c r="F452" s="141">
        <v>1</v>
      </c>
      <c r="G452" s="141">
        <v>1</v>
      </c>
      <c r="H452" s="141">
        <v>7</v>
      </c>
      <c r="I452" s="509">
        <v>3</v>
      </c>
      <c r="J452" s="509">
        <v>3</v>
      </c>
      <c r="K452" s="454">
        <f>J452+I452+H452+G452</f>
        <v>14</v>
      </c>
      <c r="L452" s="452"/>
      <c r="M452" s="452"/>
      <c r="N452" s="452"/>
      <c r="O452" s="452"/>
      <c r="P452" s="452"/>
      <c r="Q452" s="293"/>
      <c r="R452" s="284"/>
      <c r="S452" s="284"/>
      <c r="T452" s="284"/>
      <c r="U452" s="284"/>
      <c r="V452" s="284"/>
      <c r="W452" s="284"/>
      <c r="X452" s="502"/>
    </row>
    <row r="453" spans="1:24" ht="22.5" customHeight="1">
      <c r="A453" s="510" t="s">
        <v>1052</v>
      </c>
      <c r="B453" s="141"/>
      <c r="C453" s="141"/>
      <c r="D453" s="141"/>
      <c r="E453" s="141"/>
      <c r="F453" s="141"/>
      <c r="G453" s="452"/>
      <c r="H453" s="452"/>
      <c r="I453" s="452"/>
      <c r="J453" s="452"/>
      <c r="K453" s="452"/>
      <c r="L453" s="452"/>
      <c r="M453" s="452"/>
      <c r="N453" s="452"/>
      <c r="O453" s="452"/>
      <c r="P453" s="452"/>
      <c r="Q453" s="293"/>
      <c r="R453" s="284"/>
      <c r="S453" s="284"/>
      <c r="T453" s="284"/>
      <c r="U453" s="284"/>
      <c r="V453" s="284"/>
      <c r="W453" s="284"/>
      <c r="X453" s="412"/>
    </row>
    <row r="454" spans="1:24" ht="32.25" customHeight="1">
      <c r="A454" s="426" t="s">
        <v>1053</v>
      </c>
      <c r="B454" s="141">
        <v>4</v>
      </c>
      <c r="C454" s="141">
        <v>1</v>
      </c>
      <c r="D454" s="141">
        <v>1</v>
      </c>
      <c r="E454" s="141">
        <v>1</v>
      </c>
      <c r="F454" s="141">
        <v>1</v>
      </c>
      <c r="G454" s="451"/>
      <c r="H454" s="282"/>
      <c r="I454" s="282"/>
      <c r="J454" s="282"/>
      <c r="K454" s="445" t="s">
        <v>756</v>
      </c>
      <c r="L454" s="282"/>
      <c r="M454" s="282"/>
      <c r="N454" s="282"/>
      <c r="O454" s="282"/>
      <c r="P454" s="282"/>
      <c r="Q454" s="285"/>
      <c r="R454" s="284"/>
      <c r="S454" s="284"/>
      <c r="T454" s="284"/>
      <c r="U454" s="284"/>
      <c r="V454" s="284"/>
      <c r="W454" s="426" t="s">
        <v>1054</v>
      </c>
      <c r="X454" s="412"/>
    </row>
    <row r="455" spans="1:24" ht="27" customHeight="1">
      <c r="A455" s="426" t="s">
        <v>1055</v>
      </c>
      <c r="B455" s="454">
        <f t="shared" ref="B455:B456" si="88">E455+F455+G455+H455</f>
        <v>12</v>
      </c>
      <c r="C455" s="141">
        <v>1</v>
      </c>
      <c r="D455" s="141">
        <v>1</v>
      </c>
      <c r="E455" s="141">
        <v>1</v>
      </c>
      <c r="F455" s="141">
        <v>1</v>
      </c>
      <c r="G455" s="141">
        <v>10</v>
      </c>
      <c r="H455" s="452"/>
      <c r="I455" s="282"/>
      <c r="J455" s="282"/>
      <c r="K455" s="451">
        <f t="shared" ref="K455:K457" si="89">J455+I455+H455+G455</f>
        <v>10</v>
      </c>
      <c r="L455" s="282"/>
      <c r="M455" s="282"/>
      <c r="N455" s="282"/>
      <c r="O455" s="282"/>
      <c r="P455" s="282"/>
      <c r="Q455" s="285"/>
      <c r="R455" s="284"/>
      <c r="S455" s="284"/>
      <c r="T455" s="284"/>
      <c r="U455" s="284"/>
      <c r="V455" s="284"/>
      <c r="W455" s="284"/>
      <c r="X455" s="412"/>
    </row>
    <row r="456" spans="1:24" ht="20.25" customHeight="1">
      <c r="A456" s="511" t="s">
        <v>1056</v>
      </c>
      <c r="B456" s="454">
        <f t="shared" si="88"/>
        <v>51</v>
      </c>
      <c r="C456" s="141">
        <v>1</v>
      </c>
      <c r="D456" s="141">
        <v>1</v>
      </c>
      <c r="E456" s="141">
        <v>1</v>
      </c>
      <c r="F456" s="141">
        <v>1</v>
      </c>
      <c r="G456" s="454">
        <v>35</v>
      </c>
      <c r="H456" s="454">
        <v>14</v>
      </c>
      <c r="I456" s="455">
        <v>14</v>
      </c>
      <c r="J456" s="455">
        <v>11</v>
      </c>
      <c r="K456" s="451">
        <f t="shared" si="89"/>
        <v>74</v>
      </c>
      <c r="L456" s="282"/>
      <c r="M456" s="282"/>
      <c r="N456" s="282"/>
      <c r="O456" s="282"/>
      <c r="P456" s="282"/>
      <c r="Q456" s="285"/>
      <c r="R456" s="284"/>
      <c r="S456" s="284"/>
      <c r="T456" s="284"/>
      <c r="U456" s="284"/>
      <c r="V456" s="284"/>
      <c r="W456" s="284"/>
      <c r="X456" s="412"/>
    </row>
    <row r="457" spans="1:24" ht="27.75" customHeight="1">
      <c r="A457" s="426" t="s">
        <v>1057</v>
      </c>
      <c r="B457" s="141">
        <v>4</v>
      </c>
      <c r="C457" s="141">
        <v>1</v>
      </c>
      <c r="D457" s="141">
        <v>1</v>
      </c>
      <c r="E457" s="141">
        <v>1</v>
      </c>
      <c r="F457" s="141">
        <v>1</v>
      </c>
      <c r="G457" s="452"/>
      <c r="H457" s="452"/>
      <c r="I457" s="282"/>
      <c r="J457" s="282"/>
      <c r="K457" s="451">
        <f t="shared" si="89"/>
        <v>0</v>
      </c>
      <c r="L457" s="282"/>
      <c r="M457" s="282"/>
      <c r="N457" s="282"/>
      <c r="O457" s="282"/>
      <c r="P457" s="282"/>
      <c r="Q457" s="285"/>
      <c r="R457" s="284"/>
      <c r="S457" s="284"/>
      <c r="T457" s="284"/>
      <c r="U457" s="284"/>
      <c r="V457" s="284"/>
      <c r="W457" s="284"/>
      <c r="X457" s="412"/>
    </row>
    <row r="458" spans="1:24" ht="21" customHeight="1">
      <c r="A458" s="426" t="s">
        <v>1058</v>
      </c>
      <c r="B458" s="141">
        <v>1</v>
      </c>
      <c r="C458" s="141">
        <v>1</v>
      </c>
      <c r="D458" s="141"/>
      <c r="E458" s="141"/>
      <c r="F458" s="141"/>
      <c r="G458" s="451">
        <v>1</v>
      </c>
      <c r="H458" s="282"/>
      <c r="I458" s="282"/>
      <c r="J458" s="282"/>
      <c r="K458" s="262">
        <v>1</v>
      </c>
      <c r="L458" s="282"/>
      <c r="M458" s="282"/>
      <c r="N458" s="282"/>
      <c r="O458" s="282"/>
      <c r="P458" s="282"/>
      <c r="Q458" s="285"/>
      <c r="R458" s="284"/>
      <c r="S458" s="284"/>
      <c r="T458" s="284"/>
      <c r="U458" s="284"/>
      <c r="V458" s="284"/>
      <c r="W458" s="284"/>
      <c r="X458" s="412"/>
    </row>
    <row r="459" spans="1:24" ht="15.75" customHeight="1">
      <c r="A459" s="512" t="s">
        <v>1059</v>
      </c>
      <c r="B459" s="141">
        <v>4</v>
      </c>
      <c r="C459" s="141">
        <v>1</v>
      </c>
      <c r="D459" s="141">
        <v>1</v>
      </c>
      <c r="E459" s="141">
        <v>1</v>
      </c>
      <c r="F459" s="141">
        <v>1</v>
      </c>
      <c r="G459" s="262">
        <v>2</v>
      </c>
      <c r="H459" s="262">
        <v>1</v>
      </c>
      <c r="I459" s="262">
        <v>1</v>
      </c>
      <c r="J459" s="262">
        <v>1</v>
      </c>
      <c r="K459" s="262">
        <f>G459</f>
        <v>2</v>
      </c>
      <c r="L459" s="282"/>
      <c r="M459" s="282"/>
      <c r="N459" s="282"/>
      <c r="O459" s="282"/>
      <c r="P459" s="282"/>
      <c r="Q459" s="285"/>
      <c r="R459" s="284"/>
      <c r="S459" s="284"/>
      <c r="T459" s="284"/>
      <c r="U459" s="284"/>
      <c r="V459" s="284"/>
      <c r="W459" s="284"/>
      <c r="X459" s="412"/>
    </row>
    <row r="460" spans="1:24" ht="21" customHeight="1">
      <c r="A460" s="512" t="s">
        <v>1060</v>
      </c>
      <c r="B460" s="141">
        <f t="shared" ref="B460:B461" si="90">E460+F460+G460+H460</f>
        <v>30</v>
      </c>
      <c r="C460" s="141">
        <v>5</v>
      </c>
      <c r="D460" s="141">
        <v>5</v>
      </c>
      <c r="E460" s="141">
        <v>5</v>
      </c>
      <c r="F460" s="141">
        <v>5</v>
      </c>
      <c r="G460" s="262">
        <v>5</v>
      </c>
      <c r="H460" s="262">
        <v>15</v>
      </c>
      <c r="I460" s="455">
        <v>7</v>
      </c>
      <c r="J460" s="455">
        <v>3</v>
      </c>
      <c r="K460" s="451">
        <f t="shared" ref="K460:K461" si="91">J460+I460+H460+G460</f>
        <v>30</v>
      </c>
      <c r="L460" s="282"/>
      <c r="M460" s="282"/>
      <c r="N460" s="282"/>
      <c r="O460" s="282"/>
      <c r="P460" s="282"/>
      <c r="Q460" s="285"/>
      <c r="R460" s="284"/>
      <c r="S460" s="284"/>
      <c r="T460" s="284"/>
      <c r="U460" s="284"/>
      <c r="V460" s="284"/>
      <c r="W460" s="284"/>
      <c r="X460" s="412"/>
    </row>
    <row r="461" spans="1:24" ht="28.5" customHeight="1">
      <c r="A461" s="512" t="s">
        <v>1061</v>
      </c>
      <c r="B461" s="454">
        <f t="shared" si="90"/>
        <v>90</v>
      </c>
      <c r="C461" s="141">
        <v>1</v>
      </c>
      <c r="D461" s="141">
        <v>1</v>
      </c>
      <c r="E461" s="141">
        <v>1</v>
      </c>
      <c r="F461" s="141">
        <v>1</v>
      </c>
      <c r="G461" s="454">
        <v>38</v>
      </c>
      <c r="H461" s="262">
        <v>50</v>
      </c>
      <c r="I461" s="455">
        <v>45</v>
      </c>
      <c r="J461" s="455">
        <v>41</v>
      </c>
      <c r="K461" s="451">
        <f t="shared" si="91"/>
        <v>174</v>
      </c>
      <c r="L461" s="282"/>
      <c r="M461" s="282"/>
      <c r="N461" s="282"/>
      <c r="O461" s="282"/>
      <c r="P461" s="282"/>
      <c r="Q461" s="285"/>
      <c r="R461" s="284"/>
      <c r="S461" s="284"/>
      <c r="T461" s="284"/>
      <c r="U461" s="284"/>
      <c r="V461" s="284"/>
      <c r="W461" s="284"/>
      <c r="X461" s="412"/>
    </row>
    <row r="462" spans="1:24" ht="15.75" customHeight="1">
      <c r="A462" s="506"/>
      <c r="B462" s="282"/>
      <c r="C462" s="282"/>
      <c r="D462" s="282"/>
      <c r="E462" s="282"/>
      <c r="F462" s="282"/>
      <c r="G462" s="282"/>
      <c r="H462" s="282"/>
      <c r="I462" s="282"/>
      <c r="J462" s="282"/>
      <c r="K462" s="282"/>
      <c r="L462" s="282"/>
      <c r="M462" s="282"/>
      <c r="N462" s="282"/>
      <c r="O462" s="282"/>
      <c r="P462" s="282"/>
      <c r="Q462" s="285"/>
      <c r="R462" s="284"/>
      <c r="S462" s="284"/>
      <c r="T462" s="284"/>
      <c r="U462" s="284"/>
      <c r="V462" s="284">
        <f>+U462+T462+S462+R462</f>
        <v>0</v>
      </c>
      <c r="W462" s="284"/>
      <c r="X462" s="412"/>
    </row>
    <row r="463" spans="1:24" ht="54.75" customHeight="1">
      <c r="A463" s="513" t="s">
        <v>1062</v>
      </c>
      <c r="B463" s="514"/>
      <c r="C463" s="514" t="s">
        <v>1063</v>
      </c>
      <c r="D463" s="514" t="s">
        <v>1063</v>
      </c>
      <c r="E463" s="514" t="s">
        <v>1063</v>
      </c>
      <c r="F463" s="452" t="s">
        <v>1063</v>
      </c>
      <c r="G463" s="282" t="s">
        <v>1064</v>
      </c>
      <c r="H463" s="282" t="s">
        <v>1064</v>
      </c>
      <c r="I463" s="445" t="s">
        <v>1064</v>
      </c>
      <c r="J463" s="445" t="s">
        <v>1064</v>
      </c>
      <c r="K463" s="282"/>
      <c r="L463" s="282"/>
      <c r="M463" s="282"/>
      <c r="N463" s="282"/>
      <c r="O463" s="282"/>
      <c r="P463" s="282"/>
      <c r="Q463" s="285"/>
      <c r="R463" s="284"/>
      <c r="S463" s="284"/>
      <c r="T463" s="284"/>
      <c r="U463" s="284"/>
      <c r="V463" s="284"/>
      <c r="W463" s="284"/>
      <c r="X463" s="412"/>
    </row>
    <row r="464" spans="1:24" ht="23.25" customHeight="1">
      <c r="A464" s="284" t="s">
        <v>1065</v>
      </c>
      <c r="B464" s="282"/>
      <c r="C464" s="282"/>
      <c r="D464" s="282"/>
      <c r="E464" s="282"/>
      <c r="F464" s="282"/>
      <c r="G464" s="282"/>
      <c r="H464" s="282"/>
      <c r="I464" s="282"/>
      <c r="J464" s="282"/>
      <c r="K464" s="282"/>
      <c r="L464" s="282"/>
      <c r="M464" s="282"/>
      <c r="N464" s="282"/>
      <c r="O464" s="282"/>
      <c r="P464" s="282"/>
      <c r="Q464" s="285"/>
      <c r="R464" s="284"/>
      <c r="S464" s="284"/>
      <c r="T464" s="284"/>
      <c r="U464" s="284"/>
      <c r="V464" s="284"/>
      <c r="W464" s="284"/>
      <c r="X464" s="412"/>
    </row>
    <row r="465" spans="1:26" ht="18.75" customHeight="1">
      <c r="A465" s="284" t="s">
        <v>1066</v>
      </c>
      <c r="B465" s="282"/>
      <c r="C465" s="282"/>
      <c r="D465" s="282"/>
      <c r="E465" s="282"/>
      <c r="F465" s="282"/>
      <c r="G465" s="282"/>
      <c r="H465" s="282"/>
      <c r="I465" s="282"/>
      <c r="J465" s="282"/>
      <c r="K465" s="282"/>
      <c r="L465" s="282"/>
      <c r="M465" s="282"/>
      <c r="N465" s="282"/>
      <c r="O465" s="282"/>
      <c r="P465" s="282"/>
      <c r="Q465" s="285"/>
      <c r="R465" s="284"/>
      <c r="S465" s="284"/>
      <c r="T465" s="284"/>
      <c r="U465" s="284"/>
      <c r="V465" s="284"/>
      <c r="W465" s="284"/>
      <c r="X465" s="412"/>
    </row>
    <row r="466" spans="1:26" ht="15.75" customHeight="1">
      <c r="A466" s="444" t="s">
        <v>1067</v>
      </c>
      <c r="B466" s="282"/>
      <c r="C466" s="282"/>
      <c r="D466" s="282"/>
      <c r="E466" s="282"/>
      <c r="F466" s="282"/>
      <c r="G466" s="282"/>
      <c r="H466" s="282"/>
      <c r="I466" s="282"/>
      <c r="J466" s="282"/>
      <c r="K466" s="282"/>
      <c r="L466" s="282"/>
      <c r="M466" s="282"/>
      <c r="N466" s="282"/>
      <c r="O466" s="282"/>
      <c r="P466" s="282"/>
      <c r="Q466" s="285"/>
      <c r="R466" s="284"/>
      <c r="S466" s="284"/>
      <c r="T466" s="284"/>
      <c r="U466" s="284"/>
      <c r="V466" s="284"/>
      <c r="W466" s="284"/>
      <c r="X466" s="412"/>
    </row>
    <row r="467" spans="1:26" ht="18" customHeight="1">
      <c r="A467" s="431" t="s">
        <v>1068</v>
      </c>
      <c r="B467" s="141"/>
      <c r="C467" s="141"/>
      <c r="D467" s="141"/>
      <c r="E467" s="141"/>
      <c r="F467" s="141"/>
      <c r="G467" s="88"/>
      <c r="H467" s="88"/>
      <c r="I467" s="88"/>
      <c r="J467" s="88"/>
      <c r="K467" s="88"/>
      <c r="L467" s="88"/>
      <c r="M467" s="159"/>
      <c r="N467" s="159"/>
      <c r="O467" s="159"/>
      <c r="P467" s="159"/>
      <c r="Q467" s="88"/>
      <c r="R467" s="88"/>
      <c r="S467" s="88"/>
      <c r="T467" s="88"/>
      <c r="U467" s="88"/>
      <c r="V467" s="88"/>
      <c r="W467" s="156"/>
      <c r="X467" s="412"/>
    </row>
    <row r="468" spans="1:26" ht="42" customHeight="1">
      <c r="A468" s="388" t="s">
        <v>1069</v>
      </c>
      <c r="B468" s="141">
        <v>1</v>
      </c>
      <c r="C468" s="141">
        <v>1</v>
      </c>
      <c r="D468" s="141">
        <v>0</v>
      </c>
      <c r="E468" s="141">
        <v>0</v>
      </c>
      <c r="F468" s="141">
        <v>0</v>
      </c>
      <c r="G468" s="88">
        <v>1</v>
      </c>
      <c r="H468" s="88"/>
      <c r="I468" s="88"/>
      <c r="J468" s="88"/>
      <c r="K468" s="88">
        <v>1</v>
      </c>
      <c r="L468" s="88"/>
      <c r="M468" s="159"/>
      <c r="N468" s="159"/>
      <c r="O468" s="159"/>
      <c r="P468" s="159"/>
      <c r="Q468" s="88"/>
      <c r="R468" s="88"/>
      <c r="S468" s="88"/>
      <c r="T468" s="88"/>
      <c r="U468" s="88"/>
      <c r="V468" s="88"/>
      <c r="W468" s="156" t="s">
        <v>1070</v>
      </c>
      <c r="X468" s="515"/>
    </row>
    <row r="469" spans="1:26" ht="27.75" customHeight="1">
      <c r="A469" s="431" t="s">
        <v>1071</v>
      </c>
      <c r="B469" s="141"/>
      <c r="C469" s="141"/>
      <c r="D469" s="141"/>
      <c r="E469" s="141"/>
      <c r="F469" s="141"/>
      <c r="G469" s="88"/>
      <c r="H469" s="88"/>
      <c r="I469" s="88"/>
      <c r="J469" s="88"/>
      <c r="K469" s="88"/>
      <c r="L469" s="88"/>
      <c r="M469" s="159"/>
      <c r="N469" s="159"/>
      <c r="O469" s="159"/>
      <c r="P469" s="159"/>
      <c r="Q469" s="88"/>
      <c r="R469" s="88"/>
      <c r="S469" s="88"/>
      <c r="T469" s="88"/>
      <c r="U469" s="88"/>
      <c r="V469" s="88"/>
      <c r="W469" s="156"/>
      <c r="X469" s="515"/>
    </row>
    <row r="470" spans="1:26" ht="43.5" customHeight="1">
      <c r="A470" s="389" t="s">
        <v>1072</v>
      </c>
      <c r="B470" s="141">
        <v>1</v>
      </c>
      <c r="C470" s="141">
        <v>0</v>
      </c>
      <c r="D470" s="141">
        <v>1</v>
      </c>
      <c r="E470" s="141">
        <v>0</v>
      </c>
      <c r="F470" s="141">
        <v>0</v>
      </c>
      <c r="G470" s="88"/>
      <c r="H470" s="88">
        <v>1</v>
      </c>
      <c r="I470" s="88"/>
      <c r="J470" s="88"/>
      <c r="K470" s="88">
        <v>1</v>
      </c>
      <c r="L470" s="88"/>
      <c r="M470" s="159"/>
      <c r="N470" s="159"/>
      <c r="O470" s="159"/>
      <c r="P470" s="159"/>
      <c r="Q470" s="88"/>
      <c r="R470" s="88"/>
      <c r="S470" s="88"/>
      <c r="T470" s="88"/>
      <c r="U470" s="88"/>
      <c r="V470" s="88"/>
      <c r="W470" s="156" t="s">
        <v>1073</v>
      </c>
    </row>
    <row r="471" spans="1:26" ht="40.5" customHeight="1">
      <c r="A471" s="431" t="s">
        <v>1074</v>
      </c>
      <c r="B471" s="141"/>
      <c r="C471" s="141"/>
      <c r="D471" s="141"/>
      <c r="E471" s="141"/>
      <c r="F471" s="141"/>
      <c r="G471" s="88"/>
      <c r="H471" s="88"/>
      <c r="I471" s="88"/>
      <c r="J471" s="88"/>
      <c r="K471" s="88"/>
      <c r="L471" s="88"/>
      <c r="M471" s="159"/>
      <c r="N471" s="159"/>
      <c r="O471" s="159"/>
      <c r="P471" s="159"/>
      <c r="Q471" s="88"/>
      <c r="R471" s="88"/>
      <c r="S471" s="88"/>
      <c r="T471" s="88"/>
      <c r="U471" s="88"/>
      <c r="V471" s="88"/>
      <c r="W471" s="156"/>
    </row>
    <row r="472" spans="1:26" ht="24.75" customHeight="1">
      <c r="A472" s="389" t="s">
        <v>1075</v>
      </c>
      <c r="B472" s="141">
        <v>1</v>
      </c>
      <c r="C472" s="141">
        <v>0</v>
      </c>
      <c r="D472" s="141">
        <v>1</v>
      </c>
      <c r="E472" s="141">
        <v>0</v>
      </c>
      <c r="F472" s="188">
        <v>1</v>
      </c>
      <c r="G472" s="88"/>
      <c r="H472" s="88">
        <v>1</v>
      </c>
      <c r="I472" s="88"/>
      <c r="J472" s="190">
        <v>1</v>
      </c>
      <c r="K472" s="88">
        <f>J472+I472+H472+G472</f>
        <v>2</v>
      </c>
      <c r="L472" s="88"/>
      <c r="M472" s="159"/>
      <c r="N472" s="159"/>
      <c r="O472" s="159"/>
      <c r="P472" s="159"/>
      <c r="Q472" s="88"/>
      <c r="R472" s="88"/>
      <c r="S472" s="88"/>
      <c r="T472" s="88"/>
      <c r="U472" s="88"/>
      <c r="V472" s="88"/>
      <c r="W472" s="156" t="s">
        <v>1076</v>
      </c>
    </row>
    <row r="473" spans="1:26" ht="33.75" customHeight="1">
      <c r="A473" s="431" t="s">
        <v>1077</v>
      </c>
      <c r="B473" s="141"/>
      <c r="C473" s="141"/>
      <c r="D473" s="141"/>
      <c r="E473" s="141"/>
      <c r="F473" s="141"/>
      <c r="G473" s="88"/>
      <c r="H473" s="88"/>
      <c r="I473" s="88"/>
      <c r="J473" s="88"/>
      <c r="K473" s="88"/>
      <c r="L473" s="88"/>
      <c r="M473" s="159"/>
      <c r="N473" s="159"/>
      <c r="O473" s="159"/>
      <c r="P473" s="159"/>
      <c r="Q473" s="88"/>
      <c r="R473" s="88"/>
      <c r="S473" s="88"/>
      <c r="T473" s="88"/>
      <c r="U473" s="88"/>
      <c r="V473" s="88"/>
      <c r="W473" s="156"/>
    </row>
    <row r="474" spans="1:26" ht="50.25" customHeight="1">
      <c r="A474" s="389" t="s">
        <v>1078</v>
      </c>
      <c r="B474" s="141">
        <v>1</v>
      </c>
      <c r="C474" s="141">
        <v>0</v>
      </c>
      <c r="D474" s="141">
        <v>1</v>
      </c>
      <c r="E474" s="141">
        <v>0</v>
      </c>
      <c r="F474" s="143">
        <v>0</v>
      </c>
      <c r="G474" s="88"/>
      <c r="H474" s="88">
        <v>1</v>
      </c>
      <c r="I474" s="190">
        <v>1</v>
      </c>
      <c r="J474" s="190">
        <v>1</v>
      </c>
      <c r="K474" s="88">
        <v>1</v>
      </c>
      <c r="L474" s="88"/>
      <c r="M474" s="159"/>
      <c r="N474" s="159"/>
      <c r="O474" s="159"/>
      <c r="P474" s="159"/>
      <c r="Q474" s="88"/>
      <c r="R474" s="88"/>
      <c r="S474" s="88"/>
      <c r="T474" s="88"/>
      <c r="U474" s="88"/>
      <c r="V474" s="88"/>
      <c r="W474" s="156"/>
    </row>
    <row r="475" spans="1:26" ht="35.25" customHeight="1">
      <c r="A475" s="431" t="s">
        <v>1079</v>
      </c>
      <c r="B475" s="141"/>
      <c r="C475" s="141"/>
      <c r="D475" s="141"/>
      <c r="E475" s="141"/>
      <c r="F475" s="143"/>
      <c r="G475" s="88"/>
      <c r="H475" s="88"/>
      <c r="I475" s="88"/>
      <c r="J475" s="88"/>
      <c r="K475" s="88"/>
      <c r="L475" s="88"/>
      <c r="M475" s="159"/>
      <c r="N475" s="159"/>
      <c r="O475" s="159"/>
      <c r="P475" s="159"/>
      <c r="Q475" s="88"/>
      <c r="R475" s="88"/>
      <c r="S475" s="88"/>
      <c r="T475" s="88"/>
      <c r="U475" s="88"/>
      <c r="V475" s="88"/>
      <c r="W475" s="156"/>
      <c r="X475" s="14"/>
      <c r="Y475" s="14"/>
      <c r="Z475" s="14"/>
    </row>
    <row r="476" spans="1:26" ht="35.25" customHeight="1">
      <c r="A476" s="388" t="s">
        <v>1080</v>
      </c>
      <c r="B476" s="185">
        <f>E476+F476+G476+H476</f>
        <v>1</v>
      </c>
      <c r="C476" s="141"/>
      <c r="D476" s="185">
        <v>0.9</v>
      </c>
      <c r="E476" s="185">
        <v>0.1</v>
      </c>
      <c r="F476" s="143"/>
      <c r="G476" s="88"/>
      <c r="H476" s="186">
        <v>0.9</v>
      </c>
      <c r="I476" s="200">
        <v>0.1</v>
      </c>
      <c r="J476" s="88"/>
      <c r="K476" s="200">
        <v>1</v>
      </c>
      <c r="L476" s="88"/>
      <c r="M476" s="159"/>
      <c r="N476" s="159"/>
      <c r="O476" s="159"/>
      <c r="P476" s="159"/>
      <c r="Q476" s="88"/>
      <c r="R476" s="88"/>
      <c r="S476" s="88"/>
      <c r="T476" s="88"/>
      <c r="U476" s="88"/>
      <c r="V476" s="88"/>
      <c r="W476" s="156"/>
      <c r="X476" s="14"/>
      <c r="Y476" s="14"/>
      <c r="Z476" s="14"/>
    </row>
    <row r="477" spans="1:26" ht="35.25" customHeight="1">
      <c r="A477" s="431" t="s">
        <v>1081</v>
      </c>
      <c r="B477" s="141"/>
      <c r="C477" s="141"/>
      <c r="D477" s="141">
        <v>1</v>
      </c>
      <c r="E477" s="141"/>
      <c r="F477" s="143">
        <v>1</v>
      </c>
      <c r="G477" s="88"/>
      <c r="H477" s="88">
        <v>1</v>
      </c>
      <c r="I477" s="88"/>
      <c r="J477" s="88"/>
      <c r="K477" s="88">
        <v>1</v>
      </c>
      <c r="L477" s="88"/>
      <c r="M477" s="159"/>
      <c r="N477" s="159"/>
      <c r="O477" s="159"/>
      <c r="P477" s="159"/>
      <c r="Q477" s="88"/>
      <c r="R477" s="88"/>
      <c r="S477" s="88"/>
      <c r="T477" s="88"/>
      <c r="U477" s="88"/>
      <c r="V477" s="88"/>
      <c r="W477" s="156"/>
      <c r="X477" s="14"/>
      <c r="Y477" s="14"/>
      <c r="Z477" s="14"/>
    </row>
    <row r="478" spans="1:26" ht="35.25" customHeight="1">
      <c r="A478" s="431" t="s">
        <v>1082</v>
      </c>
      <c r="B478" s="141"/>
      <c r="C478" s="141"/>
      <c r="D478" s="141"/>
      <c r="E478" s="141"/>
      <c r="F478" s="143"/>
      <c r="G478" s="88"/>
      <c r="H478" s="88"/>
      <c r="I478" s="88"/>
      <c r="J478" s="88"/>
      <c r="K478" s="88"/>
      <c r="L478" s="198">
        <f>M478+N478+O478+P478</f>
        <v>360000</v>
      </c>
      <c r="M478" s="516">
        <v>90000</v>
      </c>
      <c r="N478" s="516">
        <v>90000</v>
      </c>
      <c r="O478" s="516">
        <v>90000</v>
      </c>
      <c r="P478" s="516">
        <v>90000</v>
      </c>
      <c r="Q478" s="110">
        <f t="shared" ref="Q478:R478" si="92">Q480</f>
        <v>117783.56</v>
      </c>
      <c r="R478" s="113">
        <f t="shared" si="92"/>
        <v>58280.84</v>
      </c>
      <c r="S478" s="88"/>
      <c r="T478" s="88"/>
      <c r="U478" s="113">
        <f>U480</f>
        <v>466278.02999999997</v>
      </c>
      <c r="V478" s="88" t="s">
        <v>536</v>
      </c>
      <c r="W478" s="156"/>
      <c r="X478" s="14"/>
      <c r="Y478" s="14"/>
      <c r="Z478" s="14"/>
    </row>
    <row r="479" spans="1:26" ht="30.75" customHeight="1">
      <c r="A479" s="431" t="s">
        <v>1083</v>
      </c>
      <c r="B479" s="141"/>
      <c r="C479" s="141"/>
      <c r="D479" s="141"/>
      <c r="E479" s="141"/>
      <c r="F479" s="143"/>
      <c r="G479" s="88"/>
      <c r="H479" s="88"/>
      <c r="I479" s="88"/>
      <c r="J479" s="88"/>
      <c r="K479" s="88"/>
      <c r="L479" s="88"/>
      <c r="M479" s="159"/>
      <c r="N479" s="159"/>
      <c r="O479" s="159"/>
      <c r="P479" s="159"/>
      <c r="Q479" s="88"/>
      <c r="R479" s="88"/>
      <c r="S479" s="88"/>
      <c r="T479" s="88"/>
      <c r="U479" s="88"/>
      <c r="V479" s="88"/>
      <c r="W479" s="156"/>
      <c r="X479" s="14"/>
      <c r="Y479" s="14"/>
      <c r="Z479" s="14"/>
    </row>
    <row r="480" spans="1:26" ht="24.75" customHeight="1">
      <c r="A480" s="388" t="s">
        <v>1084</v>
      </c>
      <c r="B480" s="141"/>
      <c r="C480" s="141" t="s">
        <v>629</v>
      </c>
      <c r="D480" s="141" t="s">
        <v>629</v>
      </c>
      <c r="E480" s="141" t="s">
        <v>629</v>
      </c>
      <c r="F480" s="143" t="s">
        <v>629</v>
      </c>
      <c r="G480" s="88" t="s">
        <v>629</v>
      </c>
      <c r="H480" s="88" t="s">
        <v>629</v>
      </c>
      <c r="I480" s="190" t="s">
        <v>629</v>
      </c>
      <c r="J480" s="190" t="s">
        <v>629</v>
      </c>
      <c r="K480" s="88"/>
      <c r="L480" s="208">
        <f>SUM(M480:P480)</f>
        <v>480000</v>
      </c>
      <c r="M480" s="148">
        <v>120000</v>
      </c>
      <c r="N480" s="148">
        <v>120000</v>
      </c>
      <c r="O480" s="148">
        <v>120000</v>
      </c>
      <c r="P480" s="148">
        <v>120000</v>
      </c>
      <c r="Q480" s="113">
        <v>117783.56</v>
      </c>
      <c r="R480" s="113">
        <v>58280.84</v>
      </c>
      <c r="S480" s="139">
        <v>117564.38</v>
      </c>
      <c r="T480" s="190">
        <v>172649.25</v>
      </c>
      <c r="U480" s="113">
        <f>T480+S480+R480+Q480</f>
        <v>466278.02999999997</v>
      </c>
      <c r="V480" s="88" t="s">
        <v>536</v>
      </c>
      <c r="W480" s="156"/>
      <c r="X480" s="14"/>
      <c r="Y480" s="14"/>
      <c r="Z480" s="14"/>
    </row>
    <row r="481" spans="1:33" ht="24.75" customHeight="1">
      <c r="A481" s="388"/>
      <c r="B481" s="141"/>
      <c r="C481" s="141"/>
      <c r="D481" s="141"/>
      <c r="E481" s="141"/>
      <c r="F481" s="143"/>
      <c r="G481" s="88"/>
      <c r="H481" s="88"/>
      <c r="I481" s="88"/>
      <c r="J481" s="88"/>
      <c r="K481" s="88"/>
      <c r="L481" s="88"/>
      <c r="M481" s="209"/>
      <c r="N481" s="209"/>
      <c r="O481" s="209"/>
      <c r="P481" s="209"/>
      <c r="Q481" s="88"/>
      <c r="R481" s="88"/>
      <c r="S481" s="88"/>
      <c r="T481" s="88"/>
      <c r="U481" s="88"/>
      <c r="V481" s="88"/>
      <c r="W481" s="156"/>
      <c r="X481" s="14"/>
      <c r="Y481" s="14"/>
      <c r="Z481" s="14"/>
    </row>
    <row r="482" spans="1:33" ht="24.75" customHeight="1">
      <c r="A482" s="431" t="s">
        <v>1085</v>
      </c>
      <c r="B482" s="141"/>
      <c r="C482" s="141"/>
      <c r="D482" s="141"/>
      <c r="E482" s="141"/>
      <c r="F482" s="143"/>
      <c r="G482" s="88"/>
      <c r="H482" s="88"/>
      <c r="I482" s="88"/>
      <c r="J482" s="88"/>
      <c r="K482" s="88"/>
      <c r="L482" s="208">
        <f>M482+N482+O482+P482</f>
        <v>36229</v>
      </c>
      <c r="M482" s="209">
        <v>2160</v>
      </c>
      <c r="N482" s="209">
        <v>24589</v>
      </c>
      <c r="O482" s="148">
        <v>9480</v>
      </c>
      <c r="P482" s="148"/>
      <c r="Q482" s="154">
        <v>2160</v>
      </c>
      <c r="R482" s="113">
        <v>24589</v>
      </c>
      <c r="S482" s="139">
        <v>9480</v>
      </c>
      <c r="T482" s="88"/>
      <c r="U482" s="154">
        <f>SUM(Q482:T482)</f>
        <v>36229</v>
      </c>
      <c r="V482" s="88" t="s">
        <v>425</v>
      </c>
      <c r="W482" s="156"/>
      <c r="X482" s="14"/>
      <c r="Y482" s="14"/>
      <c r="Z482" s="14"/>
    </row>
    <row r="483" spans="1:33" ht="24.75" customHeight="1">
      <c r="A483" s="431" t="s">
        <v>913</v>
      </c>
      <c r="B483" s="141"/>
      <c r="C483" s="141"/>
      <c r="D483" s="141"/>
      <c r="E483" s="141"/>
      <c r="F483" s="143"/>
      <c r="G483" s="88"/>
      <c r="H483" s="88"/>
      <c r="I483" s="88"/>
      <c r="J483" s="88"/>
      <c r="K483" s="88"/>
      <c r="L483" s="88"/>
      <c r="M483" s="209"/>
      <c r="N483" s="209"/>
      <c r="O483" s="209"/>
      <c r="P483" s="209"/>
      <c r="Q483" s="88"/>
      <c r="R483" s="88"/>
      <c r="S483" s="88"/>
      <c r="T483" s="88"/>
      <c r="U483" s="88"/>
      <c r="V483" s="88"/>
      <c r="W483" s="156"/>
      <c r="X483" s="14"/>
      <c r="Y483" s="14"/>
      <c r="Z483" s="14"/>
    </row>
    <row r="484" spans="1:33" ht="45.75" customHeight="1">
      <c r="A484" s="388" t="s">
        <v>1086</v>
      </c>
      <c r="B484" s="141"/>
      <c r="C484" s="141"/>
      <c r="D484" s="143">
        <v>2022</v>
      </c>
      <c r="E484" s="141"/>
      <c r="F484" s="143"/>
      <c r="G484" s="88"/>
      <c r="H484" s="88">
        <v>2022</v>
      </c>
      <c r="I484" s="88"/>
      <c r="J484" s="88"/>
      <c r="K484" s="88">
        <f>J484+I484+H484+G484</f>
        <v>2022</v>
      </c>
      <c r="L484" s="88"/>
      <c r="M484" s="209"/>
      <c r="N484" s="209"/>
      <c r="O484" s="209"/>
      <c r="P484" s="209"/>
      <c r="Q484" s="88"/>
      <c r="R484" s="88"/>
      <c r="S484" s="88"/>
      <c r="T484" s="88"/>
      <c r="U484" s="88"/>
      <c r="V484" s="88"/>
      <c r="W484" s="156" t="s">
        <v>1087</v>
      </c>
      <c r="X484" s="14"/>
      <c r="Y484" s="14"/>
      <c r="Z484" s="14"/>
    </row>
    <row r="485" spans="1:33" ht="22.5" customHeight="1">
      <c r="A485" s="390" t="s">
        <v>1088</v>
      </c>
      <c r="B485" s="141"/>
      <c r="C485" s="141"/>
      <c r="D485" s="141"/>
      <c r="E485" s="141"/>
      <c r="F485" s="517" t="s">
        <v>629</v>
      </c>
      <c r="G485" s="88"/>
      <c r="H485" s="88"/>
      <c r="I485" s="190" t="s">
        <v>629</v>
      </c>
      <c r="J485" s="88"/>
      <c r="K485" s="88"/>
      <c r="L485" s="88"/>
      <c r="M485" s="209"/>
      <c r="N485" s="209"/>
      <c r="O485" s="209"/>
      <c r="P485" s="209"/>
      <c r="Q485" s="88"/>
      <c r="R485" s="88"/>
      <c r="S485" s="88"/>
      <c r="T485" s="88"/>
      <c r="U485" s="88"/>
      <c r="V485" s="88"/>
      <c r="W485" s="156"/>
      <c r="X485" s="14"/>
      <c r="Y485" s="14"/>
      <c r="Z485" s="14"/>
      <c r="AA485" s="14"/>
      <c r="AB485" s="14"/>
      <c r="AC485" s="14"/>
      <c r="AD485" s="14"/>
      <c r="AE485" s="14"/>
      <c r="AF485" s="14"/>
      <c r="AG485" s="14"/>
    </row>
    <row r="486" spans="1:33" ht="24.75" customHeight="1">
      <c r="A486" s="431" t="s">
        <v>874</v>
      </c>
      <c r="B486" s="141"/>
      <c r="C486" s="141"/>
      <c r="D486" s="141"/>
      <c r="E486" s="141"/>
      <c r="F486" s="143"/>
      <c r="G486" s="88"/>
      <c r="H486" s="88"/>
      <c r="I486" s="88"/>
      <c r="J486" s="88"/>
      <c r="K486" s="88"/>
      <c r="L486" s="88"/>
      <c r="M486" s="209"/>
      <c r="N486" s="209"/>
      <c r="O486" s="209"/>
      <c r="P486" s="209"/>
      <c r="Q486" s="88"/>
      <c r="R486" s="88"/>
      <c r="S486" s="88"/>
      <c r="T486" s="88"/>
      <c r="U486" s="88"/>
      <c r="V486" s="88"/>
      <c r="W486" s="156"/>
      <c r="X486" s="14"/>
      <c r="Y486" s="14"/>
      <c r="Z486" s="14"/>
      <c r="AA486" s="14"/>
      <c r="AB486" s="14"/>
      <c r="AC486" s="14"/>
      <c r="AD486" s="14"/>
      <c r="AE486" s="14"/>
      <c r="AF486" s="14"/>
      <c r="AG486" s="14"/>
    </row>
    <row r="487" spans="1:33" ht="24.75" customHeight="1">
      <c r="A487" s="388" t="s">
        <v>1089</v>
      </c>
      <c r="B487" s="141">
        <v>7</v>
      </c>
      <c r="C487" s="141"/>
      <c r="D487" s="141">
        <v>7</v>
      </c>
      <c r="E487" s="141"/>
      <c r="F487" s="143"/>
      <c r="G487" s="88">
        <v>7</v>
      </c>
      <c r="H487" s="88"/>
      <c r="I487" s="88"/>
      <c r="J487" s="88"/>
      <c r="K487" s="88">
        <v>7</v>
      </c>
      <c r="L487" s="88"/>
      <c r="M487" s="159"/>
      <c r="N487" s="159"/>
      <c r="O487" s="159"/>
      <c r="P487" s="159"/>
      <c r="Q487" s="88"/>
      <c r="R487" s="88"/>
      <c r="S487" s="88"/>
      <c r="T487" s="88"/>
      <c r="U487" s="88"/>
      <c r="V487" s="88"/>
      <c r="W487" s="156"/>
      <c r="X487" s="14"/>
      <c r="Y487" s="14"/>
      <c r="Z487" s="14"/>
    </row>
    <row r="488" spans="1:33" ht="25.5" customHeight="1">
      <c r="A488" s="388" t="s">
        <v>1090</v>
      </c>
      <c r="B488" s="141">
        <v>4</v>
      </c>
      <c r="C488" s="141">
        <v>1</v>
      </c>
      <c r="D488" s="141">
        <v>1</v>
      </c>
      <c r="E488" s="141">
        <v>1</v>
      </c>
      <c r="F488" s="143">
        <v>1</v>
      </c>
      <c r="G488" s="88">
        <v>1</v>
      </c>
      <c r="H488" s="88">
        <v>1</v>
      </c>
      <c r="I488" s="88"/>
      <c r="J488" s="88"/>
      <c r="K488" s="88">
        <v>2</v>
      </c>
      <c r="L488" s="88"/>
      <c r="M488" s="159"/>
      <c r="N488" s="159"/>
      <c r="O488" s="159"/>
      <c r="P488" s="159"/>
      <c r="Q488" s="88"/>
      <c r="R488" s="88"/>
      <c r="S488" s="88"/>
      <c r="T488" s="88"/>
      <c r="U488" s="88"/>
      <c r="V488" s="88"/>
      <c r="W488" s="156"/>
      <c r="X488" s="14"/>
      <c r="Y488" s="14"/>
      <c r="Z488" s="14"/>
    </row>
    <row r="489" spans="1:33" ht="25.5" customHeight="1">
      <c r="A489" s="371" t="s">
        <v>1091</v>
      </c>
      <c r="B489" s="260"/>
      <c r="C489" s="260"/>
      <c r="D489" s="260"/>
      <c r="E489" s="260"/>
      <c r="F489" s="88"/>
      <c r="G489" s="88"/>
      <c r="H489" s="88"/>
      <c r="I489" s="88"/>
      <c r="J489" s="88"/>
      <c r="K489" s="88"/>
      <c r="L489" s="88"/>
      <c r="M489" s="285"/>
      <c r="N489" s="285">
        <v>0</v>
      </c>
      <c r="O489" s="285">
        <v>0</v>
      </c>
      <c r="P489" s="285">
        <v>0</v>
      </c>
      <c r="Q489" s="285"/>
      <c r="R489" s="285"/>
      <c r="S489" s="285"/>
      <c r="T489" s="285"/>
      <c r="U489" s="260"/>
      <c r="V489" s="260"/>
      <c r="W489" s="260"/>
      <c r="X489" s="14"/>
      <c r="Y489" s="14"/>
      <c r="Z489" s="14"/>
    </row>
    <row r="490" spans="1:33" ht="29.25" customHeight="1">
      <c r="A490" s="259"/>
      <c r="B490" s="260"/>
      <c r="C490" s="260"/>
      <c r="D490" s="260"/>
      <c r="E490" s="260"/>
      <c r="F490" s="88"/>
      <c r="G490" s="88"/>
      <c r="H490" s="88"/>
      <c r="I490" s="190"/>
      <c r="J490" s="88"/>
      <c r="K490" s="88"/>
      <c r="L490" s="88"/>
      <c r="M490" s="84"/>
      <c r="N490" s="84"/>
      <c r="O490" s="84"/>
      <c r="P490" s="84"/>
      <c r="Q490" s="260"/>
      <c r="R490" s="260"/>
      <c r="S490" s="260"/>
      <c r="T490" s="260"/>
      <c r="U490" s="260"/>
      <c r="V490" s="260"/>
      <c r="W490" s="260"/>
      <c r="X490" s="14"/>
      <c r="Y490" s="14"/>
      <c r="Z490" s="14"/>
    </row>
    <row r="491" spans="1:33" ht="13.5" customHeight="1">
      <c r="A491" s="136" t="s">
        <v>1092</v>
      </c>
      <c r="B491" s="260"/>
      <c r="C491" s="260"/>
      <c r="D491" s="260"/>
      <c r="E491" s="260"/>
      <c r="F491" s="88"/>
      <c r="G491" s="88"/>
      <c r="H491" s="88"/>
      <c r="I491" s="88"/>
      <c r="J491" s="88"/>
      <c r="K491" s="88"/>
      <c r="L491" s="88"/>
      <c r="M491" s="84"/>
      <c r="N491" s="84"/>
      <c r="O491" s="84"/>
      <c r="P491" s="84"/>
      <c r="Q491" s="260"/>
      <c r="R491" s="260"/>
      <c r="S491" s="260"/>
      <c r="T491" s="260"/>
      <c r="U491" s="260"/>
      <c r="V491" s="260"/>
      <c r="W491" s="260"/>
      <c r="X491" s="14"/>
      <c r="Y491" s="14"/>
      <c r="Z491" s="14"/>
    </row>
    <row r="492" spans="1:33" ht="27.75" customHeight="1">
      <c r="A492" s="136" t="s">
        <v>1093</v>
      </c>
      <c r="B492" s="260"/>
      <c r="C492" s="260"/>
      <c r="D492" s="260"/>
      <c r="E492" s="260"/>
      <c r="F492" s="88"/>
      <c r="G492" s="88"/>
      <c r="H492" s="88"/>
      <c r="I492" s="88"/>
      <c r="J492" s="88"/>
      <c r="K492" s="88"/>
      <c r="L492" s="88"/>
      <c r="M492" s="84"/>
      <c r="N492" s="84"/>
      <c r="O492" s="84"/>
      <c r="P492" s="84"/>
      <c r="Q492" s="260"/>
      <c r="R492" s="260"/>
      <c r="S492" s="260"/>
      <c r="T492" s="260"/>
      <c r="U492" s="260"/>
      <c r="V492" s="260"/>
      <c r="W492" s="260"/>
      <c r="X492" s="14"/>
      <c r="Y492" s="14"/>
      <c r="Z492" s="14"/>
    </row>
    <row r="493" spans="1:33" ht="17.25" customHeight="1">
      <c r="A493" s="395"/>
      <c r="B493" s="260"/>
      <c r="C493" s="260"/>
      <c r="D493" s="260"/>
      <c r="E493" s="260"/>
      <c r="F493" s="88"/>
      <c r="G493" s="88"/>
      <c r="H493" s="88"/>
      <c r="I493" s="88"/>
      <c r="J493" s="88"/>
      <c r="K493" s="88"/>
      <c r="L493" s="88"/>
      <c r="M493" s="84"/>
      <c r="N493" s="84"/>
      <c r="O493" s="84"/>
      <c r="P493" s="84"/>
      <c r="Q493" s="260"/>
      <c r="R493" s="260"/>
      <c r="S493" s="260"/>
      <c r="T493" s="260"/>
      <c r="U493" s="260"/>
      <c r="V493" s="260"/>
      <c r="W493" s="260"/>
      <c r="X493" s="14"/>
      <c r="Y493" s="14"/>
      <c r="Z493" s="14"/>
    </row>
    <row r="494" spans="1:33" ht="33.75" customHeight="1">
      <c r="A494" s="371" t="s">
        <v>1094</v>
      </c>
      <c r="B494" s="260"/>
      <c r="C494" s="260"/>
      <c r="D494" s="260"/>
      <c r="E494" s="88"/>
      <c r="F494" s="88"/>
      <c r="G494" s="88"/>
      <c r="H494" s="88"/>
      <c r="I494" s="88"/>
      <c r="J494" s="88"/>
      <c r="K494" s="88"/>
      <c r="L494" s="88"/>
      <c r="M494" s="84"/>
      <c r="N494" s="84"/>
      <c r="O494" s="84"/>
      <c r="P494" s="84"/>
      <c r="Q494" s="260"/>
      <c r="R494" s="260"/>
      <c r="S494" s="260"/>
      <c r="T494" s="260"/>
      <c r="U494" s="260"/>
      <c r="V494" s="260"/>
      <c r="W494" s="156" t="s">
        <v>1095</v>
      </c>
      <c r="X494" s="14"/>
      <c r="Y494" s="14"/>
      <c r="Z494" s="14"/>
    </row>
    <row r="495" spans="1:33" ht="27" customHeight="1">
      <c r="A495" s="518" t="s">
        <v>1096</v>
      </c>
      <c r="B495" s="260"/>
      <c r="C495" s="260"/>
      <c r="D495" s="260"/>
      <c r="E495" s="260"/>
      <c r="F495" s="88"/>
      <c r="G495" s="88"/>
      <c r="H495" s="88"/>
      <c r="I495" s="88"/>
      <c r="J495" s="88"/>
      <c r="K495" s="88"/>
      <c r="L495" s="88"/>
      <c r="M495" s="84"/>
      <c r="N495" s="84"/>
      <c r="O495" s="84"/>
      <c r="P495" s="84"/>
      <c r="Q495" s="260"/>
      <c r="R495" s="260"/>
      <c r="S495" s="260"/>
      <c r="T495" s="260"/>
      <c r="U495" s="260"/>
      <c r="V495" s="260"/>
      <c r="W495" s="260" t="s">
        <v>1097</v>
      </c>
      <c r="X495" s="14"/>
      <c r="Y495" s="14"/>
      <c r="Z495" s="14"/>
    </row>
    <row r="496" spans="1:33" ht="27.75" customHeight="1">
      <c r="A496" s="212" t="s">
        <v>1098</v>
      </c>
      <c r="B496" s="260"/>
      <c r="C496" s="260"/>
      <c r="D496" s="260"/>
      <c r="E496" s="88" t="s">
        <v>629</v>
      </c>
      <c r="F496" s="88"/>
      <c r="G496" s="88"/>
      <c r="H496" s="88"/>
      <c r="I496" s="88"/>
      <c r="J496" s="88"/>
      <c r="K496" s="88"/>
      <c r="L496" s="88"/>
      <c r="M496" s="84"/>
      <c r="N496" s="84"/>
      <c r="O496" s="84"/>
      <c r="P496" s="84"/>
      <c r="Q496" s="260"/>
      <c r="R496" s="260"/>
      <c r="S496" s="260"/>
      <c r="T496" s="260"/>
      <c r="U496" s="260"/>
      <c r="V496" s="260"/>
      <c r="W496" s="260"/>
      <c r="X496" s="14"/>
      <c r="Y496" s="14"/>
      <c r="Z496" s="14"/>
    </row>
    <row r="497" spans="1:33" ht="39.75" customHeight="1">
      <c r="A497" s="212" t="s">
        <v>1099</v>
      </c>
      <c r="B497" s="260"/>
      <c r="C497" s="260"/>
      <c r="D497" s="260"/>
      <c r="E497" s="88" t="s">
        <v>629</v>
      </c>
      <c r="F497" s="88"/>
      <c r="G497" s="88"/>
      <c r="H497" s="88"/>
      <c r="I497" s="190" t="s">
        <v>629</v>
      </c>
      <c r="J497" s="88"/>
      <c r="K497" s="88"/>
      <c r="L497" s="88"/>
      <c r="M497" s="84"/>
      <c r="N497" s="84"/>
      <c r="O497" s="84"/>
      <c r="P497" s="84"/>
      <c r="Q497" s="260"/>
      <c r="R497" s="260"/>
      <c r="S497" s="260"/>
      <c r="T497" s="260"/>
      <c r="U497" s="260"/>
      <c r="V497" s="260"/>
      <c r="W497" s="260"/>
      <c r="X497" s="14"/>
      <c r="Y497" s="14"/>
      <c r="Z497" s="14"/>
      <c r="AA497" s="14"/>
      <c r="AB497" s="14"/>
      <c r="AC497" s="14"/>
      <c r="AD497" s="14"/>
      <c r="AE497" s="14"/>
      <c r="AF497" s="14"/>
      <c r="AG497" s="14"/>
    </row>
    <row r="498" spans="1:33" ht="32.25" customHeight="1">
      <c r="A498" s="212" t="s">
        <v>1100</v>
      </c>
      <c r="B498" s="260"/>
      <c r="C498" s="260"/>
      <c r="D498" s="260"/>
      <c r="E498" s="88" t="s">
        <v>629</v>
      </c>
      <c r="F498" s="88"/>
      <c r="G498" s="88"/>
      <c r="H498" s="88"/>
      <c r="I498" s="88"/>
      <c r="J498" s="88"/>
      <c r="K498" s="88"/>
      <c r="L498" s="88"/>
      <c r="M498" s="84"/>
      <c r="N498" s="84"/>
      <c r="O498" s="84"/>
      <c r="P498" s="84"/>
      <c r="Q498" s="260"/>
      <c r="R498" s="260"/>
      <c r="S498" s="260"/>
      <c r="T498" s="260"/>
      <c r="U498" s="260"/>
      <c r="V498" s="260"/>
      <c r="W498" s="260"/>
      <c r="X498" s="14"/>
      <c r="Y498" s="14"/>
      <c r="Z498" s="14"/>
      <c r="AA498" s="14"/>
      <c r="AB498" s="14"/>
      <c r="AC498" s="14"/>
      <c r="AD498" s="14"/>
      <c r="AE498" s="14"/>
      <c r="AF498" s="14"/>
      <c r="AG498" s="14"/>
    </row>
    <row r="499" spans="1:33" ht="17.25" customHeight="1">
      <c r="A499" s="257"/>
      <c r="B499" s="260"/>
      <c r="C499" s="260"/>
      <c r="D499" s="260"/>
      <c r="E499" s="260"/>
      <c r="F499" s="88"/>
      <c r="G499" s="88"/>
      <c r="H499" s="88"/>
      <c r="I499" s="88"/>
      <c r="J499" s="88"/>
      <c r="K499" s="88"/>
      <c r="L499" s="88"/>
      <c r="M499" s="84"/>
      <c r="N499" s="84"/>
      <c r="O499" s="84"/>
      <c r="P499" s="84"/>
      <c r="Q499" s="260"/>
      <c r="R499" s="260"/>
      <c r="S499" s="260"/>
      <c r="T499" s="260"/>
      <c r="U499" s="260"/>
      <c r="V499" s="260"/>
      <c r="W499" s="260"/>
      <c r="X499" s="14"/>
      <c r="Y499" s="14"/>
      <c r="Z499" s="14"/>
      <c r="AA499" s="14"/>
      <c r="AB499" s="14"/>
      <c r="AC499" s="14"/>
      <c r="AD499" s="14"/>
      <c r="AE499" s="14"/>
      <c r="AF499" s="14"/>
      <c r="AG499" s="14"/>
    </row>
    <row r="500" spans="1:33" ht="17.25" customHeight="1">
      <c r="A500" s="519" t="s">
        <v>1101</v>
      </c>
      <c r="B500" s="260"/>
      <c r="C500" s="260"/>
      <c r="D500" s="260"/>
      <c r="E500" s="260"/>
      <c r="F500" s="88"/>
      <c r="G500" s="88"/>
      <c r="H500" s="88"/>
      <c r="I500" s="88"/>
      <c r="J500" s="88"/>
      <c r="K500" s="88"/>
      <c r="L500" s="88"/>
      <c r="M500" s="84"/>
      <c r="N500" s="84"/>
      <c r="O500" s="84"/>
      <c r="P500" s="84"/>
      <c r="Q500" s="260"/>
      <c r="R500" s="260"/>
      <c r="S500" s="260"/>
      <c r="T500" s="260"/>
      <c r="U500" s="260"/>
      <c r="V500" s="260"/>
      <c r="W500" s="260"/>
      <c r="X500" s="14"/>
      <c r="Y500" s="14"/>
      <c r="Z500" s="14"/>
      <c r="AA500" s="14"/>
      <c r="AB500" s="14"/>
      <c r="AC500" s="14"/>
      <c r="AD500" s="14"/>
      <c r="AE500" s="14"/>
      <c r="AF500" s="14"/>
      <c r="AG500" s="14"/>
    </row>
    <row r="501" spans="1:33" ht="43.5" customHeight="1">
      <c r="A501" s="156" t="s">
        <v>1102</v>
      </c>
      <c r="B501" s="88"/>
      <c r="C501" s="88"/>
      <c r="D501" s="260"/>
      <c r="E501" s="124" t="s">
        <v>339</v>
      </c>
      <c r="F501" s="88"/>
      <c r="G501" s="88"/>
      <c r="H501" s="88"/>
      <c r="I501" s="190" t="s">
        <v>629</v>
      </c>
      <c r="J501" s="88"/>
      <c r="K501" s="88"/>
      <c r="L501" s="113">
        <f>M501+N501+O501+P501</f>
        <v>186250</v>
      </c>
      <c r="M501" s="271"/>
      <c r="N501" s="84"/>
      <c r="O501" s="271">
        <v>186250</v>
      </c>
      <c r="P501" s="84"/>
      <c r="Q501" s="260"/>
      <c r="R501" s="260"/>
      <c r="S501" s="260"/>
      <c r="T501" s="260"/>
      <c r="U501" s="260"/>
      <c r="V501" s="260" t="s">
        <v>536</v>
      </c>
      <c r="W501" s="260"/>
      <c r="X501" s="14"/>
      <c r="Y501" s="14"/>
      <c r="Z501" s="14"/>
      <c r="AA501" s="14"/>
      <c r="AB501" s="14"/>
      <c r="AC501" s="14"/>
      <c r="AD501" s="14"/>
      <c r="AE501" s="14"/>
      <c r="AF501" s="14"/>
      <c r="AG501" s="14"/>
    </row>
    <row r="502" spans="1:33" ht="40.5" customHeight="1">
      <c r="A502" s="156" t="s">
        <v>1103</v>
      </c>
      <c r="B502" s="88"/>
      <c r="C502" s="88"/>
      <c r="D502" s="260"/>
      <c r="E502" s="88" t="s">
        <v>339</v>
      </c>
      <c r="F502" s="88"/>
      <c r="G502" s="88"/>
      <c r="H502" s="88"/>
      <c r="I502" s="190" t="s">
        <v>629</v>
      </c>
      <c r="J502" s="88"/>
      <c r="K502" s="88"/>
      <c r="L502" s="88"/>
      <c r="M502" s="271"/>
      <c r="N502" s="84"/>
      <c r="O502" s="271">
        <v>186250</v>
      </c>
      <c r="P502" s="84"/>
      <c r="Q502" s="260"/>
      <c r="R502" s="260"/>
      <c r="S502" s="260"/>
      <c r="T502" s="260"/>
      <c r="U502" s="260"/>
      <c r="V502" s="260" t="s">
        <v>536</v>
      </c>
      <c r="W502" s="260"/>
      <c r="X502" s="14"/>
      <c r="Y502" s="14"/>
      <c r="Z502" s="14"/>
    </row>
    <row r="503" spans="1:33" ht="35.25" customHeight="1">
      <c r="A503" s="156" t="s">
        <v>1104</v>
      </c>
      <c r="B503" s="88"/>
      <c r="C503" s="88" t="s">
        <v>339</v>
      </c>
      <c r="D503" s="260"/>
      <c r="E503" s="88"/>
      <c r="F503" s="88"/>
      <c r="G503" s="88" t="s">
        <v>629</v>
      </c>
      <c r="H503" s="88"/>
      <c r="I503" s="88"/>
      <c r="J503" s="88"/>
      <c r="K503" s="88"/>
      <c r="L503" s="113">
        <f>M503+N503+O503+P503</f>
        <v>488273</v>
      </c>
      <c r="M503" s="271">
        <v>488273</v>
      </c>
      <c r="N503" s="84"/>
      <c r="O503" s="84"/>
      <c r="P503" s="84"/>
      <c r="Q503" s="260"/>
      <c r="R503" s="260"/>
      <c r="S503" s="260"/>
      <c r="T503" s="260"/>
      <c r="U503" s="260"/>
      <c r="V503" s="260" t="s">
        <v>536</v>
      </c>
      <c r="W503" s="260"/>
      <c r="X503" s="14"/>
      <c r="Y503" s="14"/>
      <c r="Z503" s="14"/>
    </row>
    <row r="504" spans="1:33" ht="27" customHeight="1">
      <c r="A504" s="520" t="s">
        <v>1105</v>
      </c>
      <c r="B504" s="88"/>
      <c r="C504" s="88"/>
      <c r="D504" s="260"/>
      <c r="E504" s="190" t="s">
        <v>339</v>
      </c>
      <c r="F504" s="88"/>
      <c r="G504" s="88"/>
      <c r="H504" s="88"/>
      <c r="I504" s="88"/>
      <c r="J504" s="88"/>
      <c r="K504" s="88"/>
      <c r="L504" s="88"/>
      <c r="M504" s="84"/>
      <c r="N504" s="84"/>
      <c r="O504" s="84"/>
      <c r="P504" s="84"/>
      <c r="Q504" s="260"/>
      <c r="R504" s="260"/>
      <c r="S504" s="260"/>
      <c r="T504" s="260"/>
      <c r="U504" s="260"/>
      <c r="V504" s="260"/>
      <c r="W504" s="260"/>
      <c r="X504" s="14"/>
      <c r="Y504" s="14"/>
      <c r="Z504" s="14"/>
    </row>
    <row r="505" spans="1:33" ht="27" customHeight="1">
      <c r="A505" s="521" t="s">
        <v>1106</v>
      </c>
      <c r="B505" s="88"/>
      <c r="C505" s="88"/>
      <c r="D505" s="260"/>
      <c r="E505" s="190" t="s">
        <v>339</v>
      </c>
      <c r="F505" s="88"/>
      <c r="G505" s="88"/>
      <c r="H505" s="88"/>
      <c r="I505" s="88"/>
      <c r="J505" s="88"/>
      <c r="K505" s="88"/>
      <c r="L505" s="88"/>
      <c r="M505" s="84"/>
      <c r="N505" s="84"/>
      <c r="O505" s="84"/>
      <c r="P505" s="84"/>
      <c r="Q505" s="260"/>
      <c r="R505" s="260"/>
      <c r="S505" s="260"/>
      <c r="T505" s="260"/>
      <c r="U505" s="260"/>
      <c r="V505" s="260"/>
      <c r="W505" s="260"/>
      <c r="X505" s="14"/>
      <c r="Y505" s="14"/>
      <c r="Z505" s="14"/>
    </row>
    <row r="506" spans="1:33" ht="27" customHeight="1">
      <c r="A506" s="522" t="s">
        <v>874</v>
      </c>
      <c r="B506" s="88"/>
      <c r="C506" s="88"/>
      <c r="D506" s="260"/>
      <c r="E506" s="88"/>
      <c r="F506" s="88"/>
      <c r="G506" s="88"/>
      <c r="H506" s="88"/>
      <c r="I506" s="88"/>
      <c r="J506" s="88"/>
      <c r="K506" s="88"/>
      <c r="L506" s="88"/>
      <c r="M506" s="84"/>
      <c r="N506" s="84"/>
      <c r="O506" s="84"/>
      <c r="P506" s="84"/>
      <c r="Q506" s="260"/>
      <c r="R506" s="260"/>
      <c r="S506" s="260"/>
      <c r="T506" s="260"/>
      <c r="U506" s="260"/>
      <c r="V506" s="260"/>
      <c r="W506" s="260"/>
      <c r="X506" s="14"/>
      <c r="Y506" s="14"/>
      <c r="Z506" s="14"/>
    </row>
    <row r="507" spans="1:33" ht="43.5" customHeight="1">
      <c r="A507" s="212" t="s">
        <v>1107</v>
      </c>
      <c r="B507" s="88"/>
      <c r="C507" s="88"/>
      <c r="D507" s="260"/>
      <c r="E507" s="88">
        <v>7</v>
      </c>
      <c r="F507" s="88"/>
      <c r="G507" s="88"/>
      <c r="H507" s="88"/>
      <c r="I507" s="190">
        <v>7</v>
      </c>
      <c r="J507" s="88"/>
      <c r="K507" s="88">
        <f>J507+I507+H507+G507</f>
        <v>7</v>
      </c>
      <c r="L507" s="88"/>
      <c r="M507" s="84"/>
      <c r="N507" s="84"/>
      <c r="O507" s="84"/>
      <c r="P507" s="84"/>
      <c r="Q507" s="260"/>
      <c r="R507" s="260"/>
      <c r="S507" s="260"/>
      <c r="T507" s="260"/>
      <c r="U507" s="260"/>
      <c r="V507" s="260"/>
      <c r="W507" s="260"/>
      <c r="X507" s="14"/>
      <c r="Y507" s="14"/>
      <c r="Z507" s="14"/>
    </row>
    <row r="508" spans="1:33" ht="39" customHeight="1">
      <c r="A508" s="212" t="s">
        <v>1108</v>
      </c>
      <c r="B508" s="88"/>
      <c r="C508" s="88"/>
      <c r="D508" s="260"/>
      <c r="E508" s="88"/>
      <c r="F508" s="88" t="s">
        <v>1109</v>
      </c>
      <c r="G508" s="88"/>
      <c r="H508" s="88"/>
      <c r="I508" s="190" t="s">
        <v>1109</v>
      </c>
      <c r="J508" s="88"/>
      <c r="K508" s="190">
        <v>54</v>
      </c>
      <c r="L508" s="88"/>
      <c r="M508" s="84"/>
      <c r="N508" s="84"/>
      <c r="O508" s="84"/>
      <c r="P508" s="84"/>
      <c r="Q508" s="260"/>
      <c r="R508" s="260"/>
      <c r="S508" s="260"/>
      <c r="T508" s="260"/>
      <c r="U508" s="260"/>
      <c r="V508" s="260"/>
      <c r="W508" s="260"/>
      <c r="X508" s="14"/>
      <c r="Y508" s="14"/>
      <c r="Z508" s="14"/>
    </row>
    <row r="509" spans="1:33" ht="27.75" customHeight="1">
      <c r="A509" s="212" t="s">
        <v>1110</v>
      </c>
      <c r="B509" s="381"/>
      <c r="C509" s="381" t="s">
        <v>1111</v>
      </c>
      <c r="D509" s="260"/>
      <c r="E509" s="88"/>
      <c r="F509" s="88"/>
      <c r="G509" s="381" t="s">
        <v>1112</v>
      </c>
      <c r="H509" s="88"/>
      <c r="I509" s="88"/>
      <c r="J509" s="88"/>
      <c r="K509" s="190">
        <v>145</v>
      </c>
      <c r="L509" s="88"/>
      <c r="M509" s="84"/>
      <c r="N509" s="84"/>
      <c r="O509" s="84"/>
      <c r="P509" s="84"/>
      <c r="Q509" s="260"/>
      <c r="R509" s="260"/>
      <c r="S509" s="260"/>
      <c r="T509" s="260"/>
      <c r="U509" s="260"/>
      <c r="V509" s="260"/>
      <c r="W509" s="260"/>
      <c r="X509" s="14"/>
      <c r="Y509" s="14"/>
      <c r="Z509" s="14"/>
    </row>
    <row r="510" spans="1:33" ht="40.5" customHeight="1">
      <c r="A510" s="523" t="s">
        <v>1113</v>
      </c>
      <c r="B510" s="88"/>
      <c r="C510" s="88"/>
      <c r="D510" s="260"/>
      <c r="E510" s="88"/>
      <c r="F510" s="88"/>
      <c r="G510" s="88"/>
      <c r="H510" s="88"/>
      <c r="I510" s="88"/>
      <c r="J510" s="88"/>
      <c r="K510" s="88"/>
      <c r="L510" s="88"/>
      <c r="M510" s="84"/>
      <c r="N510" s="84"/>
      <c r="O510" s="84"/>
      <c r="P510" s="84"/>
      <c r="Q510" s="260"/>
      <c r="R510" s="260"/>
      <c r="S510" s="260"/>
      <c r="T510" s="260"/>
      <c r="U510" s="260"/>
      <c r="V510" s="260"/>
      <c r="W510" s="260"/>
      <c r="X510" s="14"/>
      <c r="Y510" s="14"/>
      <c r="Z510" s="14"/>
    </row>
    <row r="511" spans="1:33" ht="30.75" customHeight="1">
      <c r="A511" s="524" t="s">
        <v>588</v>
      </c>
      <c r="B511" s="88"/>
      <c r="C511" s="88"/>
      <c r="D511" s="260"/>
      <c r="E511" s="88"/>
      <c r="F511" s="88"/>
      <c r="G511" s="88"/>
      <c r="H511" s="88"/>
      <c r="I511" s="88"/>
      <c r="J511" s="88"/>
      <c r="K511" s="88"/>
      <c r="L511" s="88"/>
      <c r="M511" s="84"/>
      <c r="N511" s="84"/>
      <c r="O511" s="84"/>
      <c r="P511" s="84"/>
      <c r="Q511" s="260"/>
      <c r="R511" s="260"/>
      <c r="S511" s="260"/>
      <c r="T511" s="260"/>
      <c r="U511" s="260"/>
      <c r="V511" s="260"/>
      <c r="W511" s="260"/>
      <c r="X511" s="14"/>
      <c r="Y511" s="14"/>
      <c r="Z511" s="14"/>
    </row>
    <row r="512" spans="1:33" ht="30" customHeight="1">
      <c r="A512" s="525" t="s">
        <v>1114</v>
      </c>
      <c r="B512" s="88"/>
      <c r="C512" s="88"/>
      <c r="D512" s="260"/>
      <c r="E512" s="88"/>
      <c r="F512" s="190" t="s">
        <v>629</v>
      </c>
      <c r="G512" s="88"/>
      <c r="H512" s="88"/>
      <c r="I512" s="88"/>
      <c r="J512" s="190" t="s">
        <v>629</v>
      </c>
      <c r="K512" s="88"/>
      <c r="L512" s="88"/>
      <c r="M512" s="84"/>
      <c r="N512" s="84"/>
      <c r="O512" s="84"/>
      <c r="P512" s="84"/>
      <c r="Q512" s="260"/>
      <c r="R512" s="260"/>
      <c r="S512" s="260"/>
      <c r="T512" s="260"/>
      <c r="U512" s="260"/>
      <c r="V512" s="260"/>
      <c r="W512" s="260"/>
      <c r="X512" s="14"/>
      <c r="Y512" s="14"/>
      <c r="Z512" s="14"/>
    </row>
    <row r="513" spans="1:33" ht="26.25" customHeight="1">
      <c r="A513" s="525" t="s">
        <v>1115</v>
      </c>
      <c r="B513" s="88"/>
      <c r="C513" s="88"/>
      <c r="D513" s="260"/>
      <c r="E513" s="190" t="s">
        <v>629</v>
      </c>
      <c r="F513" s="190"/>
      <c r="G513" s="88"/>
      <c r="H513" s="88"/>
      <c r="I513" s="190" t="s">
        <v>629</v>
      </c>
      <c r="J513" s="88"/>
      <c r="K513" s="88"/>
      <c r="L513" s="88"/>
      <c r="M513" s="84"/>
      <c r="N513" s="84"/>
      <c r="O513" s="84"/>
      <c r="P513" s="84"/>
      <c r="Q513" s="260"/>
      <c r="R513" s="260"/>
      <c r="S513" s="260"/>
      <c r="T513" s="260"/>
      <c r="U513" s="260"/>
      <c r="V513" s="260"/>
      <c r="W513" s="260"/>
      <c r="X513" s="14"/>
      <c r="Y513" s="14"/>
      <c r="Z513" s="14"/>
      <c r="AA513" s="14"/>
      <c r="AB513" s="14"/>
      <c r="AC513" s="14"/>
      <c r="AD513" s="14"/>
      <c r="AE513" s="14"/>
      <c r="AF513" s="14"/>
      <c r="AG513" s="14"/>
    </row>
    <row r="514" spans="1:33" ht="36" customHeight="1">
      <c r="A514" s="525" t="s">
        <v>1116</v>
      </c>
      <c r="B514" s="88"/>
      <c r="C514" s="88"/>
      <c r="D514" s="260"/>
      <c r="E514" s="88"/>
      <c r="F514" s="88"/>
      <c r="G514" s="88"/>
      <c r="H514" s="88"/>
      <c r="I514" s="88"/>
      <c r="J514" s="88"/>
      <c r="K514" s="88"/>
      <c r="L514" s="88"/>
      <c r="M514" s="84"/>
      <c r="N514" s="84"/>
      <c r="O514" s="84"/>
      <c r="P514" s="84"/>
      <c r="Q514" s="260"/>
      <c r="R514" s="260"/>
      <c r="S514" s="260"/>
      <c r="T514" s="260"/>
      <c r="U514" s="260"/>
      <c r="V514" s="260"/>
      <c r="W514" s="260"/>
      <c r="X514" s="14"/>
      <c r="Y514" s="14"/>
      <c r="Z514" s="14"/>
      <c r="AA514" s="14"/>
      <c r="AB514" s="14"/>
      <c r="AC514" s="14"/>
      <c r="AD514" s="14"/>
      <c r="AE514" s="14"/>
      <c r="AF514" s="14"/>
      <c r="AG514" s="14"/>
    </row>
    <row r="515" spans="1:33" ht="37.5" customHeight="1">
      <c r="A515" s="525" t="s">
        <v>1117</v>
      </c>
      <c r="B515" s="88"/>
      <c r="C515" s="88"/>
      <c r="D515" s="260"/>
      <c r="E515" s="88"/>
      <c r="F515" s="190" t="s">
        <v>629</v>
      </c>
      <c r="G515" s="88"/>
      <c r="H515" s="88"/>
      <c r="I515" s="88"/>
      <c r="J515" s="88"/>
      <c r="K515" s="88"/>
      <c r="L515" s="88"/>
      <c r="M515" s="84"/>
      <c r="N515" s="84"/>
      <c r="O515" s="84"/>
      <c r="P515" s="84"/>
      <c r="Q515" s="260"/>
      <c r="R515" s="260"/>
      <c r="S515" s="260"/>
      <c r="T515" s="260"/>
      <c r="U515" s="260"/>
      <c r="V515" s="260"/>
      <c r="W515" s="260"/>
      <c r="X515" s="14"/>
      <c r="Y515" s="14"/>
      <c r="Z515" s="14"/>
      <c r="AA515" s="14"/>
      <c r="AB515" s="14"/>
      <c r="AC515" s="14"/>
      <c r="AD515" s="14"/>
      <c r="AE515" s="14"/>
      <c r="AF515" s="14"/>
      <c r="AG515" s="14"/>
    </row>
    <row r="516" spans="1:33" ht="27.75" customHeight="1">
      <c r="A516" s="525"/>
      <c r="B516" s="88"/>
      <c r="C516" s="88"/>
      <c r="D516" s="260"/>
      <c r="E516" s="88"/>
      <c r="F516" s="88"/>
      <c r="G516" s="88"/>
      <c r="H516" s="88"/>
      <c r="I516" s="88"/>
      <c r="J516" s="88"/>
      <c r="K516" s="88"/>
      <c r="L516" s="88"/>
      <c r="M516" s="84"/>
      <c r="N516" s="84"/>
      <c r="O516" s="84"/>
      <c r="P516" s="84"/>
      <c r="Q516" s="260"/>
      <c r="R516" s="260"/>
      <c r="S516" s="260"/>
      <c r="T516" s="260"/>
      <c r="U516" s="260"/>
      <c r="V516" s="260"/>
      <c r="W516" s="260"/>
      <c r="X516" s="14"/>
      <c r="Y516" s="14"/>
      <c r="Z516" s="14"/>
      <c r="AA516" s="14"/>
      <c r="AB516" s="14"/>
      <c r="AC516" s="14"/>
      <c r="AD516" s="14"/>
      <c r="AE516" s="14"/>
      <c r="AF516" s="14"/>
      <c r="AG516" s="14"/>
    </row>
    <row r="517" spans="1:33" ht="27.75" customHeight="1">
      <c r="A517" s="524" t="s">
        <v>1118</v>
      </c>
      <c r="B517" s="88"/>
      <c r="C517" s="88"/>
      <c r="D517" s="260"/>
      <c r="E517" s="88"/>
      <c r="F517" s="88"/>
      <c r="G517" s="88"/>
      <c r="H517" s="88"/>
      <c r="I517" s="88"/>
      <c r="J517" s="88"/>
      <c r="K517" s="88"/>
      <c r="L517" s="88"/>
      <c r="M517" s="84"/>
      <c r="N517" s="84"/>
      <c r="O517" s="84"/>
      <c r="P517" s="84"/>
      <c r="Q517" s="260"/>
      <c r="R517" s="260"/>
      <c r="S517" s="260"/>
      <c r="T517" s="260"/>
      <c r="U517" s="260"/>
      <c r="V517" s="260"/>
      <c r="W517" s="260"/>
      <c r="X517" s="14"/>
      <c r="Y517" s="14"/>
      <c r="Z517" s="14"/>
      <c r="AA517" s="14"/>
      <c r="AB517" s="14"/>
      <c r="AC517" s="14"/>
      <c r="AD517" s="14"/>
      <c r="AE517" s="14"/>
      <c r="AF517" s="14"/>
      <c r="AG517" s="14"/>
    </row>
    <row r="518" spans="1:33" ht="33.75" customHeight="1">
      <c r="A518" s="523" t="s">
        <v>1119</v>
      </c>
      <c r="B518" s="88">
        <f>E518+F518+G518+H518</f>
        <v>9</v>
      </c>
      <c r="C518" s="88"/>
      <c r="D518" s="260"/>
      <c r="E518" s="88"/>
      <c r="F518" s="190">
        <v>9</v>
      </c>
      <c r="G518" s="88"/>
      <c r="H518" s="88"/>
      <c r="I518" s="88"/>
      <c r="J518" s="88"/>
      <c r="K518" s="88"/>
      <c r="L518" s="88"/>
      <c r="M518" s="84"/>
      <c r="N518" s="84"/>
      <c r="O518" s="84"/>
      <c r="P518" s="84"/>
      <c r="Q518" s="260"/>
      <c r="R518" s="260"/>
      <c r="S518" s="260"/>
      <c r="T518" s="260"/>
      <c r="U518" s="260"/>
      <c r="V518" s="260"/>
      <c r="W518" s="260"/>
      <c r="X518" s="14"/>
      <c r="Y518" s="14"/>
      <c r="Z518" s="14"/>
      <c r="AA518" s="14"/>
      <c r="AB518" s="14"/>
      <c r="AC518" s="14"/>
      <c r="AD518" s="14"/>
      <c r="AE518" s="14"/>
      <c r="AF518" s="14"/>
      <c r="AG518" s="14"/>
    </row>
    <row r="519" spans="1:33" ht="27.75" customHeight="1">
      <c r="A519" s="212" t="s">
        <v>1120</v>
      </c>
      <c r="B519" s="381"/>
      <c r="C519" s="381"/>
      <c r="D519" s="260"/>
      <c r="E519" s="88" t="s">
        <v>629</v>
      </c>
      <c r="F519" s="88"/>
      <c r="G519" s="88"/>
      <c r="H519" s="88"/>
      <c r="I519" s="190" t="s">
        <v>629</v>
      </c>
      <c r="J519" s="88"/>
      <c r="K519" s="88"/>
      <c r="L519" s="113">
        <f t="shared" ref="L519:L521" si="93">M519+N519+O519+P519</f>
        <v>403500</v>
      </c>
      <c r="M519" s="84"/>
      <c r="N519" s="84"/>
      <c r="O519" s="271">
        <v>403500</v>
      </c>
      <c r="P519" s="84"/>
      <c r="Q519" s="260"/>
      <c r="R519" s="260"/>
      <c r="S519" s="260"/>
      <c r="T519" s="260"/>
      <c r="U519" s="260"/>
      <c r="V519" s="260" t="s">
        <v>536</v>
      </c>
      <c r="W519" s="260"/>
      <c r="X519" s="14"/>
      <c r="Y519" s="14"/>
      <c r="Z519" s="14"/>
      <c r="AA519" s="14"/>
      <c r="AB519" s="14"/>
      <c r="AC519" s="14"/>
      <c r="AD519" s="14"/>
      <c r="AE519" s="14"/>
      <c r="AF519" s="14"/>
      <c r="AG519" s="14"/>
    </row>
    <row r="520" spans="1:33" ht="28.5" customHeight="1">
      <c r="A520" s="212" t="s">
        <v>1121</v>
      </c>
      <c r="B520" s="88"/>
      <c r="C520" s="88"/>
      <c r="D520" s="260"/>
      <c r="E520" s="88"/>
      <c r="F520" s="190" t="s">
        <v>339</v>
      </c>
      <c r="G520" s="88"/>
      <c r="H520" s="88"/>
      <c r="I520" s="88"/>
      <c r="J520" s="88"/>
      <c r="K520" s="88"/>
      <c r="L520" s="113">
        <f t="shared" si="93"/>
        <v>320000</v>
      </c>
      <c r="M520" s="84"/>
      <c r="N520" s="271"/>
      <c r="O520" s="271">
        <v>320000</v>
      </c>
      <c r="P520" s="84"/>
      <c r="Q520" s="260"/>
      <c r="R520" s="260"/>
      <c r="S520" s="260"/>
      <c r="T520" s="260"/>
      <c r="U520" s="260"/>
      <c r="V520" s="260" t="s">
        <v>536</v>
      </c>
      <c r="W520" s="260"/>
      <c r="X520" s="14"/>
      <c r="Y520" s="14"/>
      <c r="Z520" s="14"/>
    </row>
    <row r="521" spans="1:33" ht="42.75" customHeight="1">
      <c r="A521" s="212" t="s">
        <v>1122</v>
      </c>
      <c r="B521" s="88"/>
      <c r="C521" s="88"/>
      <c r="D521" s="260"/>
      <c r="E521" s="88"/>
      <c r="F521" s="190" t="s">
        <v>339</v>
      </c>
      <c r="G521" s="88"/>
      <c r="H521" s="88"/>
      <c r="I521" s="88"/>
      <c r="J521" s="88"/>
      <c r="K521" s="88"/>
      <c r="L521" s="113">
        <f t="shared" si="93"/>
        <v>268811</v>
      </c>
      <c r="M521" s="84"/>
      <c r="N521" s="271"/>
      <c r="O521" s="271">
        <v>268811</v>
      </c>
      <c r="P521" s="84"/>
      <c r="Q521" s="260"/>
      <c r="R521" s="260"/>
      <c r="S521" s="260"/>
      <c r="T521" s="260"/>
      <c r="U521" s="260"/>
      <c r="V521" s="260" t="s">
        <v>536</v>
      </c>
      <c r="W521" s="260"/>
      <c r="X521" s="14"/>
      <c r="Y521" s="14"/>
      <c r="Z521" s="14"/>
    </row>
    <row r="522" spans="1:33" ht="18" customHeight="1">
      <c r="A522" s="212"/>
      <c r="B522" s="88"/>
      <c r="C522" s="88"/>
      <c r="D522" s="260"/>
      <c r="E522" s="88"/>
      <c r="F522" s="88"/>
      <c r="G522" s="88"/>
      <c r="H522" s="88"/>
      <c r="I522" s="88"/>
      <c r="J522" s="88"/>
      <c r="K522" s="88"/>
      <c r="L522" s="88"/>
      <c r="M522" s="84"/>
      <c r="N522" s="84"/>
      <c r="O522" s="84"/>
      <c r="P522" s="84"/>
      <c r="Q522" s="260"/>
      <c r="R522" s="260"/>
      <c r="S522" s="260"/>
      <c r="T522" s="260"/>
      <c r="U522" s="260"/>
      <c r="V522" s="260"/>
      <c r="W522" s="260"/>
      <c r="X522" s="14"/>
      <c r="Y522" s="14"/>
      <c r="Z522" s="14"/>
    </row>
    <row r="523" spans="1:33" ht="23.25" customHeight="1">
      <c r="A523" s="183" t="s">
        <v>874</v>
      </c>
      <c r="B523" s="88"/>
      <c r="C523" s="88"/>
      <c r="D523" s="260"/>
      <c r="E523" s="88"/>
      <c r="F523" s="88"/>
      <c r="G523" s="88"/>
      <c r="H523" s="88"/>
      <c r="I523" s="88"/>
      <c r="J523" s="88"/>
      <c r="K523" s="88"/>
      <c r="L523" s="88"/>
      <c r="M523" s="84"/>
      <c r="N523" s="84"/>
      <c r="O523" s="84"/>
      <c r="P523" s="84"/>
      <c r="Q523" s="260"/>
      <c r="R523" s="260"/>
      <c r="S523" s="260"/>
      <c r="T523" s="260"/>
      <c r="U523" s="260"/>
      <c r="V523" s="260"/>
      <c r="W523" s="197" t="s">
        <v>1123</v>
      </c>
      <c r="X523" s="14"/>
      <c r="Y523" s="14"/>
      <c r="Z523" s="14"/>
    </row>
    <row r="524" spans="1:33" ht="38.25" customHeight="1">
      <c r="A524" s="212" t="s">
        <v>1124</v>
      </c>
      <c r="B524" s="381"/>
      <c r="C524" s="381"/>
      <c r="D524" s="88"/>
      <c r="E524" s="88">
        <v>9</v>
      </c>
      <c r="F524" s="88"/>
      <c r="G524" s="88"/>
      <c r="H524" s="88"/>
      <c r="I524" s="190">
        <v>9</v>
      </c>
      <c r="J524" s="88"/>
      <c r="K524" s="190">
        <v>9</v>
      </c>
      <c r="L524" s="88"/>
      <c r="M524" s="84"/>
      <c r="N524" s="84"/>
      <c r="O524" s="84"/>
      <c r="P524" s="84"/>
      <c r="Q524" s="260"/>
      <c r="R524" s="260"/>
      <c r="S524" s="260"/>
      <c r="T524" s="260"/>
      <c r="U524" s="260"/>
      <c r="V524" s="260"/>
      <c r="W524" s="380" t="s">
        <v>1011</v>
      </c>
      <c r="X524" s="14"/>
      <c r="Y524" s="14"/>
      <c r="Z524" s="14"/>
    </row>
    <row r="525" spans="1:33" ht="39.75" customHeight="1">
      <c r="A525" s="212" t="s">
        <v>1125</v>
      </c>
      <c r="B525" s="88">
        <v>9</v>
      </c>
      <c r="C525" s="88"/>
      <c r="D525" s="260"/>
      <c r="E525" s="88"/>
      <c r="F525" s="88">
        <v>9</v>
      </c>
      <c r="G525" s="88"/>
      <c r="H525" s="88">
        <v>0</v>
      </c>
      <c r="I525" s="190">
        <v>8</v>
      </c>
      <c r="J525" s="190">
        <v>23</v>
      </c>
      <c r="K525" s="190">
        <f t="shared" ref="K525:K526" si="94">J525+I525+H525+G525</f>
        <v>31</v>
      </c>
      <c r="L525" s="88"/>
      <c r="M525" s="271"/>
      <c r="N525" s="84"/>
      <c r="O525" s="84"/>
      <c r="P525" s="84"/>
      <c r="Q525" s="260"/>
      <c r="R525" s="260"/>
      <c r="S525" s="260"/>
      <c r="T525" s="260"/>
      <c r="U525" s="260"/>
      <c r="V525" s="260"/>
      <c r="W525" s="380" t="s">
        <v>1126</v>
      </c>
      <c r="X525" s="14"/>
      <c r="Y525" s="14"/>
      <c r="Z525" s="14"/>
    </row>
    <row r="526" spans="1:33" ht="38.25" customHeight="1">
      <c r="A526" s="212" t="s">
        <v>1127</v>
      </c>
      <c r="B526" s="88">
        <v>9</v>
      </c>
      <c r="C526" s="88"/>
      <c r="D526" s="260"/>
      <c r="E526" s="88"/>
      <c r="F526" s="88">
        <v>9</v>
      </c>
      <c r="G526" s="88"/>
      <c r="H526" s="88">
        <v>0</v>
      </c>
      <c r="I526" s="190">
        <v>8</v>
      </c>
      <c r="J526" s="190">
        <v>23</v>
      </c>
      <c r="K526" s="88">
        <f t="shared" si="94"/>
        <v>31</v>
      </c>
      <c r="L526" s="88"/>
      <c r="M526" s="271"/>
      <c r="N526" s="84"/>
      <c r="O526" s="84"/>
      <c r="P526" s="84"/>
      <c r="Q526" s="260"/>
      <c r="R526" s="260"/>
      <c r="S526" s="260"/>
      <c r="T526" s="260"/>
      <c r="U526" s="260"/>
      <c r="V526" s="260"/>
      <c r="W526" s="380" t="s">
        <v>1128</v>
      </c>
      <c r="X526" s="14"/>
      <c r="Y526" s="14"/>
      <c r="Z526" s="14"/>
    </row>
    <row r="527" spans="1:33" ht="15.75" customHeight="1">
      <c r="A527" s="212"/>
      <c r="B527" s="88"/>
      <c r="C527" s="88"/>
      <c r="D527" s="260"/>
      <c r="E527" s="88"/>
      <c r="F527" s="88"/>
      <c r="G527" s="88"/>
      <c r="H527" s="88"/>
      <c r="I527" s="88"/>
      <c r="J527" s="88"/>
      <c r="K527" s="88"/>
      <c r="L527" s="88"/>
      <c r="M527" s="271"/>
      <c r="N527" s="84"/>
      <c r="O527" s="84"/>
      <c r="P527" s="84"/>
      <c r="Q527" s="260"/>
      <c r="R527" s="260"/>
      <c r="S527" s="260"/>
      <c r="T527" s="260"/>
      <c r="U527" s="260"/>
      <c r="V527" s="260"/>
      <c r="W527" s="380" t="s">
        <v>1129</v>
      </c>
      <c r="X527" s="14"/>
      <c r="Y527" s="14"/>
      <c r="Z527" s="14"/>
    </row>
    <row r="528" spans="1:33" ht="27.75" customHeight="1">
      <c r="A528" s="183" t="s">
        <v>1130</v>
      </c>
      <c r="B528" s="88"/>
      <c r="C528" s="88"/>
      <c r="D528" s="260"/>
      <c r="E528" s="88"/>
      <c r="F528" s="88"/>
      <c r="G528" s="88"/>
      <c r="H528" s="88"/>
      <c r="I528" s="88"/>
      <c r="J528" s="88"/>
      <c r="K528" s="88"/>
      <c r="L528" s="88"/>
      <c r="M528" s="271"/>
      <c r="N528" s="84"/>
      <c r="O528" s="84"/>
      <c r="P528" s="84"/>
      <c r="Q528" s="260"/>
      <c r="R528" s="260"/>
      <c r="S528" s="260"/>
      <c r="T528" s="260"/>
      <c r="U528" s="260"/>
      <c r="V528" s="260"/>
      <c r="W528" s="380" t="s">
        <v>1131</v>
      </c>
      <c r="X528" s="14"/>
      <c r="Y528" s="14"/>
      <c r="Z528" s="14"/>
      <c r="AA528" s="14"/>
      <c r="AB528" s="14"/>
      <c r="AC528" s="14"/>
      <c r="AD528" s="14"/>
      <c r="AE528" s="14"/>
      <c r="AF528" s="14"/>
      <c r="AG528" s="14"/>
    </row>
    <row r="529" spans="1:33" ht="27.75" customHeight="1">
      <c r="A529" s="183" t="s">
        <v>913</v>
      </c>
      <c r="B529" s="88"/>
      <c r="C529" s="88"/>
      <c r="D529" s="260"/>
      <c r="E529" s="88"/>
      <c r="F529" s="88"/>
      <c r="G529" s="88"/>
      <c r="H529" s="88"/>
      <c r="I529" s="88"/>
      <c r="J529" s="88"/>
      <c r="K529" s="88"/>
      <c r="L529" s="88"/>
      <c r="M529" s="271"/>
      <c r="N529" s="84"/>
      <c r="O529" s="84"/>
      <c r="P529" s="84"/>
      <c r="Q529" s="260"/>
      <c r="R529" s="260"/>
      <c r="S529" s="260"/>
      <c r="T529" s="260"/>
      <c r="U529" s="260"/>
      <c r="V529" s="260"/>
      <c r="W529" s="380" t="s">
        <v>1132</v>
      </c>
      <c r="X529" s="14"/>
      <c r="Y529" s="14"/>
      <c r="Z529" s="14"/>
      <c r="AA529" s="14"/>
      <c r="AB529" s="14"/>
      <c r="AC529" s="14"/>
      <c r="AD529" s="14"/>
      <c r="AE529" s="14"/>
      <c r="AF529" s="14"/>
      <c r="AG529" s="14"/>
    </row>
    <row r="530" spans="1:33" ht="27.75" customHeight="1">
      <c r="A530" s="212" t="s">
        <v>1133</v>
      </c>
      <c r="B530" s="88"/>
      <c r="C530" s="88"/>
      <c r="D530" s="260"/>
      <c r="E530" s="88"/>
      <c r="F530" s="88"/>
      <c r="G530" s="88"/>
      <c r="H530" s="88"/>
      <c r="I530" s="88"/>
      <c r="J530" s="88"/>
      <c r="K530" s="88"/>
      <c r="L530" s="88"/>
      <c r="M530" s="271"/>
      <c r="N530" s="84"/>
      <c r="O530" s="84"/>
      <c r="P530" s="84"/>
      <c r="Q530" s="260"/>
      <c r="R530" s="260"/>
      <c r="S530" s="260"/>
      <c r="T530" s="260"/>
      <c r="U530" s="260"/>
      <c r="V530" s="260"/>
      <c r="W530" s="380" t="s">
        <v>1134</v>
      </c>
      <c r="X530" s="14"/>
      <c r="Y530" s="14"/>
      <c r="Z530" s="14"/>
      <c r="AA530" s="14"/>
      <c r="AB530" s="14"/>
      <c r="AC530" s="14"/>
      <c r="AD530" s="14"/>
      <c r="AE530" s="14"/>
      <c r="AF530" s="14"/>
      <c r="AG530" s="14"/>
    </row>
    <row r="531" spans="1:33" ht="33.75" customHeight="1">
      <c r="A531" s="212" t="s">
        <v>1135</v>
      </c>
      <c r="B531" s="88"/>
      <c r="C531" s="88"/>
      <c r="D531" s="88"/>
      <c r="E531" s="88" t="s">
        <v>629</v>
      </c>
      <c r="F531" s="88"/>
      <c r="G531" s="88"/>
      <c r="H531" s="88"/>
      <c r="I531" s="190" t="s">
        <v>629</v>
      </c>
      <c r="J531" s="88"/>
      <c r="K531" s="88"/>
      <c r="L531" s="88"/>
      <c r="M531" s="271"/>
      <c r="N531" s="84"/>
      <c r="O531" s="84"/>
      <c r="P531" s="84"/>
      <c r="Q531" s="260"/>
      <c r="R531" s="260"/>
      <c r="S531" s="260"/>
      <c r="T531" s="260"/>
      <c r="U531" s="260"/>
      <c r="V531" s="260"/>
      <c r="W531" s="380" t="s">
        <v>1136</v>
      </c>
      <c r="X531" s="14"/>
      <c r="Y531" s="14"/>
      <c r="Z531" s="14"/>
      <c r="AA531" s="14"/>
      <c r="AB531" s="14"/>
      <c r="AC531" s="14"/>
      <c r="AD531" s="14"/>
      <c r="AE531" s="14"/>
      <c r="AF531" s="14"/>
      <c r="AG531" s="14"/>
    </row>
    <row r="532" spans="1:33" ht="12" customHeight="1">
      <c r="A532" s="183"/>
      <c r="B532" s="88"/>
      <c r="C532" s="88"/>
      <c r="D532" s="260"/>
      <c r="E532" s="88"/>
      <c r="F532" s="88"/>
      <c r="G532" s="88"/>
      <c r="H532" s="88"/>
      <c r="I532" s="88"/>
      <c r="J532" s="88"/>
      <c r="K532" s="88"/>
      <c r="L532" s="88"/>
      <c r="M532" s="271"/>
      <c r="N532" s="84"/>
      <c r="O532" s="84"/>
      <c r="P532" s="84"/>
      <c r="Q532" s="260"/>
      <c r="R532" s="260"/>
      <c r="S532" s="260"/>
      <c r="T532" s="260"/>
      <c r="U532" s="260"/>
      <c r="V532" s="260"/>
      <c r="W532" s="380" t="s">
        <v>1137</v>
      </c>
      <c r="X532" s="14"/>
      <c r="Y532" s="14"/>
      <c r="Z532" s="14"/>
      <c r="AA532" s="14"/>
      <c r="AB532" s="14"/>
      <c r="AC532" s="14"/>
      <c r="AD532" s="14"/>
      <c r="AE532" s="14"/>
      <c r="AF532" s="14"/>
      <c r="AG532" s="14"/>
    </row>
    <row r="533" spans="1:33" ht="34.5" customHeight="1">
      <c r="A533" s="526" t="s">
        <v>1138</v>
      </c>
      <c r="B533" s="527"/>
      <c r="C533" s="527"/>
      <c r="D533" s="527"/>
      <c r="E533" s="527"/>
      <c r="F533" s="528"/>
      <c r="G533" s="529"/>
      <c r="H533" s="529"/>
      <c r="I533" s="529"/>
      <c r="J533" s="529"/>
      <c r="K533" s="529"/>
      <c r="L533" s="530">
        <f>M533+N533+O533+P533</f>
        <v>759978.58</v>
      </c>
      <c r="M533" s="531">
        <f t="shared" ref="M533:P533" si="95">M556+M559</f>
        <v>0</v>
      </c>
      <c r="N533" s="532">
        <f t="shared" si="95"/>
        <v>759978.58</v>
      </c>
      <c r="O533" s="532">
        <f t="shared" si="95"/>
        <v>0</v>
      </c>
      <c r="P533" s="531">
        <f t="shared" si="95"/>
        <v>0</v>
      </c>
      <c r="Q533" s="529"/>
      <c r="R533" s="532">
        <f>R556+R559</f>
        <v>759978.58</v>
      </c>
      <c r="S533" s="529"/>
      <c r="T533" s="529"/>
      <c r="U533" s="533">
        <f>T533+S533+R533+Q533</f>
        <v>759978.58</v>
      </c>
      <c r="V533" s="529" t="s">
        <v>425</v>
      </c>
      <c r="W533" s="534"/>
      <c r="X533" s="14"/>
      <c r="Y533" s="14"/>
      <c r="Z533" s="14"/>
      <c r="AA533" s="14"/>
      <c r="AB533" s="14"/>
      <c r="AC533" s="14"/>
      <c r="AD533" s="14"/>
      <c r="AE533" s="14"/>
      <c r="AF533" s="14"/>
      <c r="AG533" s="14"/>
    </row>
    <row r="534" spans="1:33" ht="40.5" customHeight="1">
      <c r="A534" s="431" t="s">
        <v>1139</v>
      </c>
      <c r="B534" s="141"/>
      <c r="C534" s="141"/>
      <c r="D534" s="141"/>
      <c r="E534" s="141"/>
      <c r="F534" s="143"/>
      <c r="G534" s="88"/>
      <c r="H534" s="88"/>
      <c r="I534" s="88"/>
      <c r="J534" s="88"/>
      <c r="K534" s="88"/>
      <c r="L534" s="88"/>
      <c r="M534" s="159"/>
      <c r="N534" s="159"/>
      <c r="O534" s="159"/>
      <c r="P534" s="159"/>
      <c r="Q534" s="88"/>
      <c r="R534" s="88"/>
      <c r="S534" s="88"/>
      <c r="T534" s="88"/>
      <c r="U534" s="88"/>
      <c r="V534" s="88"/>
      <c r="W534" s="156"/>
    </row>
    <row r="535" spans="1:33" ht="27" customHeight="1">
      <c r="A535" s="431" t="s">
        <v>1140</v>
      </c>
      <c r="B535" s="141"/>
      <c r="C535" s="141"/>
      <c r="D535" s="141"/>
      <c r="E535" s="141"/>
      <c r="F535" s="143"/>
      <c r="G535" s="88"/>
      <c r="H535" s="88"/>
      <c r="I535" s="88"/>
      <c r="J535" s="88"/>
      <c r="K535" s="88"/>
      <c r="L535" s="88"/>
      <c r="M535" s="159"/>
      <c r="N535" s="159"/>
      <c r="O535" s="159"/>
      <c r="P535" s="159"/>
      <c r="Q535" s="88"/>
      <c r="R535" s="88"/>
      <c r="S535" s="88"/>
      <c r="T535" s="88"/>
      <c r="U535" s="88"/>
      <c r="V535" s="88"/>
      <c r="W535" s="156"/>
    </row>
    <row r="536" spans="1:33" ht="33" customHeight="1">
      <c r="A536" s="388" t="s">
        <v>1141</v>
      </c>
      <c r="B536" s="141"/>
      <c r="C536" s="141"/>
      <c r="D536" s="141"/>
      <c r="E536" s="141"/>
      <c r="F536" s="143" t="s">
        <v>629</v>
      </c>
      <c r="G536" s="88"/>
      <c r="H536" s="88"/>
      <c r="I536" s="88"/>
      <c r="J536" s="88"/>
      <c r="K536" s="88"/>
      <c r="L536" s="88"/>
      <c r="M536" s="159"/>
      <c r="N536" s="159"/>
      <c r="O536" s="159"/>
      <c r="P536" s="159"/>
      <c r="Q536" s="88"/>
      <c r="R536" s="88"/>
      <c r="S536" s="88"/>
      <c r="T536" s="88"/>
      <c r="U536" s="88"/>
      <c r="V536" s="88"/>
      <c r="W536" s="156"/>
      <c r="X536" s="14"/>
      <c r="Y536" s="14"/>
      <c r="Z536" s="14"/>
      <c r="AA536" s="14"/>
      <c r="AB536" s="14"/>
      <c r="AC536" s="14"/>
      <c r="AD536" s="14"/>
      <c r="AE536" s="14"/>
      <c r="AF536" s="14"/>
      <c r="AG536" s="14"/>
    </row>
    <row r="537" spans="1:33" ht="26.25" customHeight="1">
      <c r="A537" s="156" t="s">
        <v>1142</v>
      </c>
      <c r="B537" s="260"/>
      <c r="C537" s="260"/>
      <c r="D537" s="260"/>
      <c r="E537" s="260" t="s">
        <v>629</v>
      </c>
      <c r="F537" s="88" t="s">
        <v>629</v>
      </c>
      <c r="G537" s="88"/>
      <c r="H537" s="88"/>
      <c r="I537" s="190" t="s">
        <v>629</v>
      </c>
      <c r="J537" s="88"/>
      <c r="K537" s="88"/>
      <c r="L537" s="88"/>
      <c r="M537" s="84"/>
      <c r="N537" s="84"/>
      <c r="O537" s="84"/>
      <c r="P537" s="84"/>
      <c r="Q537" s="260"/>
      <c r="R537" s="260"/>
      <c r="S537" s="260"/>
      <c r="T537" s="260"/>
      <c r="U537" s="260"/>
      <c r="V537" s="260"/>
      <c r="W537" s="260"/>
      <c r="X537" s="14"/>
      <c r="Y537" s="14"/>
      <c r="Z537" s="14"/>
      <c r="AA537" s="14"/>
      <c r="AB537" s="14"/>
      <c r="AC537" s="14"/>
      <c r="AD537" s="14"/>
      <c r="AE537" s="14"/>
      <c r="AF537" s="14"/>
      <c r="AG537" s="14"/>
    </row>
    <row r="538" spans="1:33" ht="28.5" customHeight="1">
      <c r="A538" s="156" t="s">
        <v>1143</v>
      </c>
      <c r="B538" s="260"/>
      <c r="C538" s="260"/>
      <c r="D538" s="260"/>
      <c r="E538" s="260" t="s">
        <v>629</v>
      </c>
      <c r="F538" s="88"/>
      <c r="G538" s="88"/>
      <c r="H538" s="88"/>
      <c r="I538" s="190" t="s">
        <v>629</v>
      </c>
      <c r="J538" s="88"/>
      <c r="K538" s="88"/>
      <c r="L538" s="88"/>
      <c r="M538" s="84"/>
      <c r="N538" s="84"/>
      <c r="O538" s="84"/>
      <c r="P538" s="84"/>
      <c r="Q538" s="260"/>
      <c r="R538" s="260"/>
      <c r="S538" s="260"/>
      <c r="T538" s="260"/>
      <c r="U538" s="260"/>
      <c r="V538" s="260"/>
      <c r="W538" s="260"/>
      <c r="X538" s="14"/>
      <c r="Y538" s="14"/>
      <c r="Z538" s="14"/>
    </row>
    <row r="539" spans="1:33" ht="28.5" customHeight="1">
      <c r="A539" s="156" t="s">
        <v>1144</v>
      </c>
      <c r="B539" s="260"/>
      <c r="C539" s="260"/>
      <c r="D539" s="260"/>
      <c r="E539" s="260"/>
      <c r="F539" s="88"/>
      <c r="G539" s="88"/>
      <c r="H539" s="88"/>
      <c r="I539" s="88"/>
      <c r="J539" s="88"/>
      <c r="K539" s="88"/>
      <c r="L539" s="88"/>
      <c r="M539" s="84"/>
      <c r="N539" s="84"/>
      <c r="O539" s="84"/>
      <c r="P539" s="84"/>
      <c r="Q539" s="260"/>
      <c r="R539" s="260"/>
      <c r="S539" s="260"/>
      <c r="T539" s="260"/>
      <c r="U539" s="260"/>
      <c r="V539" s="260"/>
      <c r="W539" s="260"/>
      <c r="X539" s="14"/>
      <c r="Y539" s="14"/>
      <c r="Z539" s="14"/>
      <c r="AA539" s="14"/>
      <c r="AB539" s="14"/>
      <c r="AC539" s="14"/>
      <c r="AD539" s="14"/>
      <c r="AE539" s="14"/>
      <c r="AF539" s="14"/>
      <c r="AG539" s="14"/>
    </row>
    <row r="540" spans="1:33" ht="28.5" customHeight="1">
      <c r="A540" s="156" t="s">
        <v>1145</v>
      </c>
      <c r="B540" s="260"/>
      <c r="C540" s="260"/>
      <c r="D540" s="260"/>
      <c r="E540" s="260" t="s">
        <v>629</v>
      </c>
      <c r="F540" s="88"/>
      <c r="G540" s="88"/>
      <c r="H540" s="88"/>
      <c r="I540" s="190" t="s">
        <v>629</v>
      </c>
      <c r="J540" s="88"/>
      <c r="K540" s="88"/>
      <c r="L540" s="113">
        <f t="shared" ref="L540:L542" si="96">M540+N540+O540+P540</f>
        <v>800000</v>
      </c>
      <c r="M540" s="84"/>
      <c r="N540" s="271"/>
      <c r="O540" s="271">
        <v>800000</v>
      </c>
      <c r="P540" s="84"/>
      <c r="Q540" s="260"/>
      <c r="R540" s="260"/>
      <c r="S540" s="260"/>
      <c r="T540" s="260"/>
      <c r="U540" s="260"/>
      <c r="V540" s="260" t="s">
        <v>1146</v>
      </c>
      <c r="W540" s="260"/>
      <c r="X540" s="14"/>
      <c r="Y540" s="14"/>
      <c r="Z540" s="14"/>
      <c r="AA540" s="14"/>
      <c r="AB540" s="14"/>
      <c r="AC540" s="14"/>
      <c r="AD540" s="14"/>
      <c r="AE540" s="14"/>
      <c r="AF540" s="14"/>
      <c r="AG540" s="14"/>
    </row>
    <row r="541" spans="1:33" ht="28.5" customHeight="1">
      <c r="A541" s="156" t="s">
        <v>1147</v>
      </c>
      <c r="B541" s="260"/>
      <c r="C541" s="260"/>
      <c r="D541" s="260"/>
      <c r="E541" s="260" t="s">
        <v>629</v>
      </c>
      <c r="F541" s="88"/>
      <c r="G541" s="88"/>
      <c r="H541" s="88"/>
      <c r="I541" s="190" t="s">
        <v>629</v>
      </c>
      <c r="J541" s="88"/>
      <c r="K541" s="88"/>
      <c r="L541" s="113">
        <f t="shared" si="96"/>
        <v>500000</v>
      </c>
      <c r="M541" s="84"/>
      <c r="N541" s="271"/>
      <c r="O541" s="271">
        <v>500000</v>
      </c>
      <c r="P541" s="84"/>
      <c r="Q541" s="260"/>
      <c r="R541" s="260"/>
      <c r="S541" s="260"/>
      <c r="T541" s="260"/>
      <c r="U541" s="260"/>
      <c r="V541" s="260" t="s">
        <v>1146</v>
      </c>
      <c r="W541" s="260"/>
      <c r="X541" s="14"/>
      <c r="Y541" s="14"/>
      <c r="Z541" s="14"/>
    </row>
    <row r="542" spans="1:33" ht="27" customHeight="1">
      <c r="A542" s="156" t="s">
        <v>1148</v>
      </c>
      <c r="B542" s="260"/>
      <c r="C542" s="260"/>
      <c r="D542" s="260" t="s">
        <v>629</v>
      </c>
      <c r="E542" s="260"/>
      <c r="F542" s="88"/>
      <c r="G542" s="88"/>
      <c r="H542" s="88"/>
      <c r="I542" s="190" t="s">
        <v>629</v>
      </c>
      <c r="J542" s="88"/>
      <c r="K542" s="88"/>
      <c r="L542" s="198">
        <f t="shared" si="96"/>
        <v>500000</v>
      </c>
      <c r="M542" s="84"/>
      <c r="N542" s="535"/>
      <c r="O542" s="535">
        <v>500000</v>
      </c>
      <c r="P542" s="84"/>
      <c r="Q542" s="260"/>
      <c r="R542" s="260"/>
      <c r="S542" s="260"/>
      <c r="T542" s="260"/>
      <c r="U542" s="260"/>
      <c r="V542" s="260" t="s">
        <v>1146</v>
      </c>
      <c r="W542" s="260"/>
      <c r="X542" s="14"/>
      <c r="Y542" s="14"/>
      <c r="Z542" s="14"/>
    </row>
    <row r="543" spans="1:33" ht="30" customHeight="1">
      <c r="A543" s="260" t="s">
        <v>1149</v>
      </c>
      <c r="B543" s="260"/>
      <c r="C543" s="260"/>
      <c r="D543" s="260"/>
      <c r="E543" s="260"/>
      <c r="F543" s="88"/>
      <c r="G543" s="88"/>
      <c r="H543" s="88"/>
      <c r="I543" s="88"/>
      <c r="J543" s="88"/>
      <c r="K543" s="88"/>
      <c r="L543" s="88"/>
      <c r="M543" s="84"/>
      <c r="N543" s="84"/>
      <c r="O543" s="84"/>
      <c r="P543" s="84"/>
      <c r="Q543" s="260"/>
      <c r="R543" s="260"/>
      <c r="S543" s="260"/>
      <c r="T543" s="260"/>
      <c r="U543" s="260"/>
      <c r="V543" s="260"/>
      <c r="W543" s="260"/>
      <c r="X543" s="14"/>
      <c r="Y543" s="14"/>
      <c r="Z543" s="14"/>
      <c r="AA543" s="14"/>
      <c r="AB543" s="14"/>
      <c r="AC543" s="14"/>
      <c r="AD543" s="14"/>
      <c r="AE543" s="14"/>
      <c r="AF543" s="14"/>
      <c r="AG543" s="14"/>
    </row>
    <row r="544" spans="1:33" ht="23.25" customHeight="1">
      <c r="A544" s="136" t="s">
        <v>874</v>
      </c>
      <c r="B544" s="260"/>
      <c r="C544" s="260"/>
      <c r="D544" s="260"/>
      <c r="E544" s="260"/>
      <c r="F544" s="88"/>
      <c r="G544" s="88"/>
      <c r="H544" s="88"/>
      <c r="I544" s="88"/>
      <c r="J544" s="88"/>
      <c r="K544" s="88"/>
      <c r="L544" s="88"/>
      <c r="M544" s="84"/>
      <c r="N544" s="84"/>
      <c r="O544" s="84"/>
      <c r="P544" s="84"/>
      <c r="Q544" s="260"/>
      <c r="R544" s="260"/>
      <c r="S544" s="260"/>
      <c r="T544" s="260"/>
      <c r="U544" s="260"/>
      <c r="V544" s="260"/>
      <c r="W544" s="260"/>
      <c r="X544" s="14"/>
      <c r="Y544" s="14"/>
      <c r="Z544" s="14"/>
    </row>
    <row r="545" spans="1:33" ht="36" customHeight="1">
      <c r="A545" s="156" t="s">
        <v>1150</v>
      </c>
      <c r="B545" s="419">
        <f>E545+F545+G545+H545</f>
        <v>20</v>
      </c>
      <c r="C545" s="260"/>
      <c r="D545" s="260"/>
      <c r="E545" s="260">
        <v>20</v>
      </c>
      <c r="F545" s="88"/>
      <c r="G545" s="113"/>
      <c r="H545" s="113"/>
      <c r="I545" s="403">
        <v>20</v>
      </c>
      <c r="J545" s="113"/>
      <c r="K545" s="403">
        <v>20</v>
      </c>
      <c r="L545" s="113"/>
      <c r="M545" s="113"/>
      <c r="N545" s="113"/>
      <c r="O545" s="113"/>
      <c r="P545" s="113"/>
      <c r="Q545" s="260"/>
      <c r="R545" s="260"/>
      <c r="S545" s="260"/>
      <c r="T545" s="260"/>
      <c r="U545" s="260"/>
      <c r="V545" s="260"/>
      <c r="W545" s="156" t="s">
        <v>1151</v>
      </c>
      <c r="X545" s="14"/>
      <c r="Y545" s="14"/>
      <c r="Z545" s="14"/>
    </row>
    <row r="546" spans="1:33" ht="37.5" customHeight="1">
      <c r="A546" s="197" t="s">
        <v>1152</v>
      </c>
      <c r="B546" s="190">
        <v>24</v>
      </c>
      <c r="C546" s="88"/>
      <c r="D546" s="88"/>
      <c r="E546" s="190">
        <v>24</v>
      </c>
      <c r="F546" s="88"/>
      <c r="G546" s="88"/>
      <c r="H546" s="88"/>
      <c r="I546" s="190">
        <v>24</v>
      </c>
      <c r="J546" s="88"/>
      <c r="K546" s="88">
        <f t="shared" ref="K546:K549" si="97">J546+I546+H546+G546</f>
        <v>24</v>
      </c>
      <c r="L546" s="88"/>
      <c r="M546" s="88"/>
      <c r="N546" s="88"/>
      <c r="O546" s="88"/>
      <c r="P546" s="88"/>
      <c r="Q546" s="260"/>
      <c r="R546" s="260"/>
      <c r="S546" s="260"/>
      <c r="T546" s="260"/>
      <c r="U546" s="260"/>
      <c r="V546" s="260"/>
      <c r="W546" s="260"/>
      <c r="X546" s="14"/>
      <c r="Y546" s="14"/>
      <c r="Z546" s="14"/>
    </row>
    <row r="547" spans="1:33" ht="33" customHeight="1">
      <c r="A547" s="197" t="s">
        <v>1153</v>
      </c>
      <c r="B547" s="190">
        <f t="shared" ref="B547:B549" si="98">E547+F547+G547+H547</f>
        <v>33</v>
      </c>
      <c r="C547" s="88"/>
      <c r="D547" s="190">
        <v>33</v>
      </c>
      <c r="E547" s="88"/>
      <c r="F547" s="88"/>
      <c r="G547" s="88"/>
      <c r="H547" s="190">
        <v>33</v>
      </c>
      <c r="I547" s="88"/>
      <c r="J547" s="88"/>
      <c r="K547" s="88">
        <f t="shared" si="97"/>
        <v>33</v>
      </c>
      <c r="L547" s="88"/>
      <c r="M547" s="88"/>
      <c r="N547" s="88"/>
      <c r="O547" s="88"/>
      <c r="P547" s="88"/>
      <c r="Q547" s="260"/>
      <c r="R547" s="260"/>
      <c r="S547" s="260"/>
      <c r="T547" s="260"/>
      <c r="U547" s="260"/>
      <c r="V547" s="260"/>
      <c r="W547" s="260"/>
      <c r="X547" s="14"/>
      <c r="Y547" s="14"/>
      <c r="Z547" s="14"/>
    </row>
    <row r="548" spans="1:33" ht="33" customHeight="1">
      <c r="A548" s="260" t="s">
        <v>1154</v>
      </c>
      <c r="B548" s="88">
        <f t="shared" si="98"/>
        <v>14</v>
      </c>
      <c r="C548" s="88"/>
      <c r="D548" s="88"/>
      <c r="E548" s="190">
        <v>14</v>
      </c>
      <c r="F548" s="88"/>
      <c r="G548" s="88"/>
      <c r="H548" s="88"/>
      <c r="I548" s="190">
        <v>14</v>
      </c>
      <c r="J548" s="88"/>
      <c r="K548" s="88">
        <f t="shared" si="97"/>
        <v>14</v>
      </c>
      <c r="L548" s="88"/>
      <c r="M548" s="88"/>
      <c r="N548" s="88"/>
      <c r="O548" s="88"/>
      <c r="P548" s="88"/>
      <c r="Q548" s="260"/>
      <c r="R548" s="260"/>
      <c r="S548" s="260"/>
      <c r="T548" s="260"/>
      <c r="U548" s="260"/>
      <c r="V548" s="260"/>
      <c r="W548" s="260"/>
      <c r="X548" s="14"/>
      <c r="Y548" s="14"/>
      <c r="Z548" s="14"/>
    </row>
    <row r="549" spans="1:33" ht="33" customHeight="1">
      <c r="A549" s="197" t="s">
        <v>1155</v>
      </c>
      <c r="B549" s="88">
        <f t="shared" si="98"/>
        <v>21</v>
      </c>
      <c r="C549" s="88"/>
      <c r="D549" s="88"/>
      <c r="E549" s="88">
        <v>21</v>
      </c>
      <c r="F549" s="88"/>
      <c r="G549" s="88"/>
      <c r="H549" s="88"/>
      <c r="I549" s="190">
        <v>21</v>
      </c>
      <c r="J549" s="88"/>
      <c r="K549" s="88">
        <f t="shared" si="97"/>
        <v>21</v>
      </c>
      <c r="L549" s="88"/>
      <c r="M549" s="88"/>
      <c r="N549" s="88"/>
      <c r="O549" s="88"/>
      <c r="P549" s="88"/>
      <c r="Q549" s="260"/>
      <c r="R549" s="260"/>
      <c r="S549" s="260"/>
      <c r="T549" s="260"/>
      <c r="U549" s="260"/>
      <c r="V549" s="260"/>
      <c r="W549" s="260"/>
      <c r="X549" s="14"/>
      <c r="Y549" s="14"/>
      <c r="Z549" s="14"/>
    </row>
    <row r="550" spans="1:33" ht="33" customHeight="1">
      <c r="A550" s="140" t="s">
        <v>1156</v>
      </c>
      <c r="B550" s="88"/>
      <c r="C550" s="88"/>
      <c r="D550" s="88"/>
      <c r="E550" s="88"/>
      <c r="F550" s="88"/>
      <c r="G550" s="88"/>
      <c r="H550" s="88"/>
      <c r="I550" s="88"/>
      <c r="J550" s="88"/>
      <c r="K550" s="88"/>
      <c r="L550" s="88"/>
      <c r="M550" s="88"/>
      <c r="N550" s="88"/>
      <c r="O550" s="88"/>
      <c r="P550" s="88"/>
      <c r="Q550" s="260"/>
      <c r="R550" s="260"/>
      <c r="S550" s="260"/>
      <c r="T550" s="260"/>
      <c r="U550" s="260"/>
      <c r="V550" s="260"/>
      <c r="W550" s="260"/>
      <c r="X550" s="14"/>
      <c r="Y550" s="14"/>
      <c r="Z550" s="14"/>
    </row>
    <row r="551" spans="1:33" ht="33" customHeight="1">
      <c r="A551" s="140" t="s">
        <v>438</v>
      </c>
      <c r="B551" s="88"/>
      <c r="C551" s="88"/>
      <c r="D551" s="88"/>
      <c r="E551" s="88"/>
      <c r="F551" s="88"/>
      <c r="G551" s="88"/>
      <c r="H551" s="88"/>
      <c r="I551" s="88"/>
      <c r="J551" s="88"/>
      <c r="K551" s="88"/>
      <c r="L551" s="88"/>
      <c r="M551" s="88"/>
      <c r="N551" s="88"/>
      <c r="O551" s="88"/>
      <c r="P551" s="88"/>
      <c r="Q551" s="260"/>
      <c r="R551" s="260"/>
      <c r="S551" s="260"/>
      <c r="T551" s="260"/>
      <c r="U551" s="260"/>
      <c r="V551" s="260"/>
      <c r="W551" s="260"/>
      <c r="X551" s="14"/>
      <c r="Y551" s="14"/>
      <c r="Z551" s="14"/>
      <c r="AA551" s="14"/>
      <c r="AB551" s="14"/>
      <c r="AC551" s="14"/>
      <c r="AD551" s="14"/>
      <c r="AE551" s="14"/>
      <c r="AF551" s="14"/>
      <c r="AG551" s="14"/>
    </row>
    <row r="552" spans="1:33" ht="24.75" customHeight="1">
      <c r="A552" s="156" t="s">
        <v>1157</v>
      </c>
      <c r="B552" s="88"/>
      <c r="C552" s="88"/>
      <c r="D552" s="88"/>
      <c r="E552" s="88"/>
      <c r="F552" s="88"/>
      <c r="G552" s="88"/>
      <c r="H552" s="88"/>
      <c r="I552" s="88"/>
      <c r="J552" s="88"/>
      <c r="K552" s="88"/>
      <c r="L552" s="88"/>
      <c r="M552" s="88"/>
      <c r="N552" s="88"/>
      <c r="O552" s="88"/>
      <c r="P552" s="88"/>
      <c r="Q552" s="260"/>
      <c r="R552" s="260"/>
      <c r="S552" s="260"/>
      <c r="T552" s="260"/>
      <c r="U552" s="260"/>
      <c r="V552" s="260"/>
      <c r="W552" s="260"/>
      <c r="X552" s="14"/>
      <c r="Y552" s="14"/>
      <c r="Z552" s="14"/>
      <c r="AA552" s="14"/>
      <c r="AB552" s="14"/>
      <c r="AC552" s="14"/>
      <c r="AD552" s="14"/>
      <c r="AE552" s="14"/>
      <c r="AF552" s="14"/>
      <c r="AG552" s="14"/>
    </row>
    <row r="553" spans="1:33" ht="26.25" customHeight="1">
      <c r="A553" s="156" t="s">
        <v>1158</v>
      </c>
      <c r="B553" s="88"/>
      <c r="C553" s="88"/>
      <c r="D553" s="88"/>
      <c r="E553" s="88"/>
      <c r="F553" s="88"/>
      <c r="G553" s="88"/>
      <c r="H553" s="88"/>
      <c r="I553" s="88"/>
      <c r="J553" s="88"/>
      <c r="K553" s="88"/>
      <c r="L553" s="88"/>
      <c r="M553" s="88"/>
      <c r="N553" s="88"/>
      <c r="O553" s="88"/>
      <c r="P553" s="88"/>
      <c r="Q553" s="260"/>
      <c r="R553" s="260"/>
      <c r="S553" s="260"/>
      <c r="T553" s="260"/>
      <c r="U553" s="260"/>
      <c r="V553" s="260"/>
      <c r="W553" s="260"/>
      <c r="X553" s="14"/>
      <c r="Y553" s="14"/>
      <c r="Z553" s="14"/>
      <c r="AA553" s="14"/>
      <c r="AB553" s="14"/>
      <c r="AC553" s="14"/>
      <c r="AD553" s="14"/>
      <c r="AE553" s="14"/>
      <c r="AF553" s="14"/>
      <c r="AG553" s="14"/>
    </row>
    <row r="554" spans="1:33" ht="28.5" customHeight="1">
      <c r="A554" s="536"/>
      <c r="B554" s="88"/>
      <c r="C554" s="88"/>
      <c r="D554" s="88"/>
      <c r="E554" s="88"/>
      <c r="F554" s="88"/>
      <c r="G554" s="88"/>
      <c r="H554" s="88"/>
      <c r="I554" s="88"/>
      <c r="J554" s="88"/>
      <c r="K554" s="88"/>
      <c r="L554" s="88"/>
      <c r="M554" s="84"/>
      <c r="N554" s="84"/>
      <c r="O554" s="84"/>
      <c r="P554" s="84"/>
      <c r="Q554" s="260"/>
      <c r="R554" s="260"/>
      <c r="S554" s="260"/>
      <c r="T554" s="260"/>
      <c r="U554" s="260"/>
      <c r="V554" s="260"/>
      <c r="W554" s="260"/>
      <c r="X554" s="14"/>
      <c r="Y554" s="14"/>
      <c r="Z554" s="14"/>
      <c r="AA554" s="14"/>
      <c r="AB554" s="14"/>
      <c r="AC554" s="14"/>
      <c r="AD554" s="14"/>
      <c r="AE554" s="14"/>
      <c r="AF554" s="14"/>
      <c r="AG554" s="14"/>
    </row>
    <row r="555" spans="1:33" ht="31.5" customHeight="1">
      <c r="A555" s="537" t="s">
        <v>1159</v>
      </c>
      <c r="B555" s="141"/>
      <c r="C555" s="141"/>
      <c r="D555" s="141"/>
      <c r="E555" s="141"/>
      <c r="F555" s="141"/>
      <c r="G555" s="88"/>
      <c r="H555" s="88"/>
      <c r="I555" s="88"/>
      <c r="J555" s="88"/>
      <c r="K555" s="88"/>
      <c r="L555" s="88"/>
      <c r="M555" s="159"/>
      <c r="N555" s="159"/>
      <c r="O555" s="159"/>
      <c r="P555" s="159"/>
      <c r="Q555" s="88"/>
      <c r="R555" s="88"/>
      <c r="S555" s="88"/>
      <c r="T555" s="88"/>
      <c r="U555" s="88"/>
      <c r="V555" s="88"/>
      <c r="W555" s="156"/>
      <c r="X555" s="14"/>
      <c r="Y555" s="14"/>
      <c r="Z555" s="14"/>
    </row>
    <row r="556" spans="1:33" ht="39.75" customHeight="1">
      <c r="A556" s="388" t="s">
        <v>1160</v>
      </c>
      <c r="B556" s="141"/>
      <c r="C556" s="141"/>
      <c r="D556" s="141" t="s">
        <v>629</v>
      </c>
      <c r="E556" s="141"/>
      <c r="F556" s="141"/>
      <c r="G556" s="88"/>
      <c r="H556" s="88" t="s">
        <v>629</v>
      </c>
      <c r="I556" s="88"/>
      <c r="J556" s="88"/>
      <c r="K556" s="88"/>
      <c r="L556" s="293">
        <f>M556+N556+O556+P556</f>
        <v>759978.58</v>
      </c>
      <c r="M556" s="159"/>
      <c r="N556" s="209">
        <v>759978.58</v>
      </c>
      <c r="O556" s="223">
        <v>0</v>
      </c>
      <c r="P556" s="159"/>
      <c r="Q556" s="88"/>
      <c r="R556" s="154">
        <v>759978.58</v>
      </c>
      <c r="S556" s="88"/>
      <c r="T556" s="88"/>
      <c r="U556" s="113">
        <f>R556</f>
        <v>759978.58</v>
      </c>
      <c r="V556" s="88" t="s">
        <v>905</v>
      </c>
      <c r="W556" s="156"/>
      <c r="X556" s="14"/>
      <c r="Y556" s="14"/>
      <c r="Z556" s="14"/>
    </row>
    <row r="557" spans="1:33" ht="33" customHeight="1">
      <c r="A557" s="388" t="s">
        <v>1161</v>
      </c>
      <c r="B557" s="141">
        <f>E557+F557+G557+H557</f>
        <v>33</v>
      </c>
      <c r="C557" s="141"/>
      <c r="D557" s="141">
        <v>22</v>
      </c>
      <c r="E557" s="141"/>
      <c r="F557" s="141"/>
      <c r="G557" s="88"/>
      <c r="H557" s="88">
        <v>33</v>
      </c>
      <c r="I557" s="88"/>
      <c r="J557" s="88"/>
      <c r="K557" s="88">
        <v>33</v>
      </c>
      <c r="L557" s="88"/>
      <c r="M557" s="159"/>
      <c r="N557" s="159"/>
      <c r="O557" s="209"/>
      <c r="P557" s="159"/>
      <c r="Q557" s="88"/>
      <c r="R557" s="88"/>
      <c r="S557" s="88"/>
      <c r="T557" s="88"/>
      <c r="U557" s="88"/>
      <c r="V557" s="88"/>
      <c r="W557" s="156"/>
      <c r="X557" s="14"/>
      <c r="Y557" s="14"/>
      <c r="Z557" s="14"/>
    </row>
    <row r="558" spans="1:33" ht="34.5" customHeight="1">
      <c r="A558" s="431" t="s">
        <v>1162</v>
      </c>
      <c r="B558" s="141"/>
      <c r="C558" s="141"/>
      <c r="D558" s="141"/>
      <c r="E558" s="141"/>
      <c r="F558" s="141"/>
      <c r="G558" s="88"/>
      <c r="H558" s="88"/>
      <c r="I558" s="88"/>
      <c r="J558" s="88"/>
      <c r="K558" s="88"/>
      <c r="L558" s="88"/>
      <c r="M558" s="159"/>
      <c r="N558" s="159"/>
      <c r="O558" s="159"/>
      <c r="P558" s="159"/>
      <c r="Q558" s="88"/>
      <c r="R558" s="88"/>
      <c r="S558" s="88"/>
      <c r="T558" s="88"/>
      <c r="U558" s="88"/>
      <c r="V558" s="88"/>
      <c r="W558" s="156"/>
      <c r="X558" s="14"/>
      <c r="Y558" s="14"/>
      <c r="Z558" s="14"/>
    </row>
    <row r="559" spans="1:33" ht="63.75" customHeight="1">
      <c r="A559" s="389" t="s">
        <v>1163</v>
      </c>
      <c r="B559" s="141"/>
      <c r="C559" s="141">
        <v>1</v>
      </c>
      <c r="D559" s="141">
        <v>1</v>
      </c>
      <c r="E559" s="141">
        <v>1</v>
      </c>
      <c r="F559" s="143">
        <v>1</v>
      </c>
      <c r="G559" s="538">
        <v>1</v>
      </c>
      <c r="H559" s="538">
        <v>1</v>
      </c>
      <c r="I559" s="539">
        <v>1</v>
      </c>
      <c r="J559" s="539">
        <v>1</v>
      </c>
      <c r="K559" s="538">
        <f>J559+I559+H559+G559</f>
        <v>4</v>
      </c>
      <c r="L559" s="538"/>
      <c r="M559" s="540"/>
      <c r="N559" s="540"/>
      <c r="O559" s="540"/>
      <c r="P559" s="540"/>
      <c r="Q559" s="88"/>
      <c r="R559" s="88"/>
      <c r="S559" s="88"/>
      <c r="T559" s="88"/>
      <c r="U559" s="88"/>
      <c r="V559" s="88"/>
      <c r="W559" s="156"/>
    </row>
    <row r="560" spans="1:33" ht="18.75" customHeight="1">
      <c r="A560" s="389"/>
      <c r="B560" s="141"/>
      <c r="C560" s="141"/>
      <c r="D560" s="141"/>
      <c r="E560" s="141"/>
      <c r="F560" s="143"/>
      <c r="G560" s="88"/>
      <c r="H560" s="88"/>
      <c r="I560" s="190"/>
      <c r="J560" s="88"/>
      <c r="K560" s="88"/>
      <c r="L560" s="88"/>
      <c r="M560" s="159"/>
      <c r="N560" s="159"/>
      <c r="O560" s="541"/>
      <c r="P560" s="159"/>
      <c r="Q560" s="88"/>
      <c r="R560" s="88"/>
      <c r="S560" s="190"/>
      <c r="T560" s="88"/>
      <c r="U560" s="88"/>
      <c r="V560" s="88"/>
      <c r="W560" s="156"/>
    </row>
    <row r="561" spans="1:26" ht="13.5" customHeight="1">
      <c r="A561" s="158"/>
      <c r="B561" s="141"/>
      <c r="C561" s="141"/>
      <c r="D561" s="141"/>
      <c r="E561" s="141"/>
      <c r="F561" s="141"/>
      <c r="G561" s="88"/>
      <c r="H561" s="88"/>
      <c r="I561" s="88"/>
      <c r="J561" s="88"/>
      <c r="K561" s="88"/>
      <c r="L561" s="88"/>
      <c r="M561" s="159"/>
      <c r="N561" s="159"/>
      <c r="O561" s="223"/>
      <c r="P561" s="542"/>
      <c r="Q561" s="88"/>
      <c r="R561" s="88"/>
      <c r="S561" s="88"/>
      <c r="T561" s="88"/>
      <c r="U561" s="88"/>
      <c r="V561" s="88"/>
      <c r="W561" s="156"/>
      <c r="X561" s="14"/>
      <c r="Y561" s="14"/>
      <c r="Z561" s="14"/>
    </row>
    <row r="562" spans="1:26" ht="25.5" customHeight="1">
      <c r="A562" s="543" t="s">
        <v>1164</v>
      </c>
      <c r="B562" s="544"/>
      <c r="C562" s="544"/>
      <c r="D562" s="544"/>
      <c r="E562" s="544"/>
      <c r="F562" s="545"/>
      <c r="G562" s="345"/>
      <c r="H562" s="345" t="s">
        <v>1165</v>
      </c>
      <c r="I562" s="345"/>
      <c r="J562" s="345"/>
      <c r="K562" s="345"/>
      <c r="L562" s="367">
        <f t="shared" ref="L562:U562" si="99">L566+L570+L620+L629+L637</f>
        <v>7630085.3399999999</v>
      </c>
      <c r="M562" s="367">
        <f t="shared" si="99"/>
        <v>1523075.12</v>
      </c>
      <c r="N562" s="367">
        <f t="shared" si="99"/>
        <v>2444045</v>
      </c>
      <c r="O562" s="367">
        <f t="shared" si="99"/>
        <v>2373678.88</v>
      </c>
      <c r="P562" s="367">
        <f t="shared" si="99"/>
        <v>1289286.3400000001</v>
      </c>
      <c r="Q562" s="367">
        <f t="shared" si="99"/>
        <v>1523075.12</v>
      </c>
      <c r="R562" s="367">
        <f t="shared" si="99"/>
        <v>2444045</v>
      </c>
      <c r="S562" s="367">
        <f t="shared" si="99"/>
        <v>2373678.88</v>
      </c>
      <c r="T562" s="367">
        <f t="shared" si="99"/>
        <v>1289316.3400000001</v>
      </c>
      <c r="U562" s="367">
        <f t="shared" si="99"/>
        <v>7630115.3399999999</v>
      </c>
      <c r="V562" s="345" t="s">
        <v>425</v>
      </c>
      <c r="W562" s="546"/>
    </row>
    <row r="563" spans="1:26" ht="37.5" customHeight="1">
      <c r="A563" s="547" t="s">
        <v>1166</v>
      </c>
      <c r="B563" s="260"/>
      <c r="C563" s="260"/>
      <c r="D563" s="260"/>
      <c r="E563" s="260"/>
      <c r="F563" s="88"/>
      <c r="G563" s="208"/>
      <c r="H563" s="208"/>
      <c r="I563" s="208"/>
      <c r="J563" s="208"/>
      <c r="K563" s="208"/>
      <c r="L563" s="301"/>
      <c r="M563" s="208"/>
      <c r="N563" s="208"/>
      <c r="O563" s="301"/>
      <c r="P563" s="208"/>
      <c r="Q563" s="548"/>
      <c r="R563" s="284"/>
      <c r="S563" s="304"/>
      <c r="T563" s="284"/>
      <c r="U563" s="284"/>
      <c r="V563" s="284"/>
      <c r="W563" s="284"/>
    </row>
    <row r="564" spans="1:26" ht="15.75" customHeight="1">
      <c r="A564" s="549"/>
      <c r="B564" s="284"/>
      <c r="C564" s="284"/>
      <c r="D564" s="284"/>
      <c r="E564" s="284"/>
      <c r="F564" s="208"/>
      <c r="G564" s="208"/>
      <c r="H564" s="208"/>
      <c r="I564" s="208"/>
      <c r="J564" s="208"/>
      <c r="K564" s="208"/>
      <c r="L564" s="208"/>
      <c r="M564" s="208"/>
      <c r="N564" s="208"/>
      <c r="O564" s="208"/>
      <c r="P564" s="208"/>
      <c r="Q564" s="548"/>
      <c r="R564" s="284"/>
      <c r="S564" s="284"/>
      <c r="T564" s="284"/>
      <c r="U564" s="284"/>
      <c r="V564" s="284"/>
      <c r="W564" s="284"/>
      <c r="X564" s="412"/>
      <c r="Y564" s="14"/>
      <c r="Z564" s="14"/>
    </row>
    <row r="565" spans="1:26" ht="15.75" customHeight="1">
      <c r="A565" s="550" t="s">
        <v>662</v>
      </c>
      <c r="B565" s="284"/>
      <c r="C565" s="284"/>
      <c r="D565" s="284"/>
      <c r="E565" s="284"/>
      <c r="F565" s="208"/>
      <c r="G565" s="208"/>
      <c r="H565" s="208"/>
      <c r="I565" s="208"/>
      <c r="J565" s="208"/>
      <c r="K565" s="208"/>
      <c r="L565" s="208"/>
      <c r="M565" s="208"/>
      <c r="N565" s="208"/>
      <c r="O565" s="208"/>
      <c r="P565" s="208"/>
      <c r="Q565" s="548"/>
      <c r="R565" s="284"/>
      <c r="S565" s="284"/>
      <c r="T565" s="284"/>
      <c r="U565" s="284"/>
      <c r="V565" s="284"/>
      <c r="W565" s="284"/>
      <c r="X565" s="412"/>
      <c r="Y565" s="14"/>
      <c r="Z565" s="14"/>
    </row>
    <row r="566" spans="1:26" ht="26.25" customHeight="1">
      <c r="A566" s="550" t="s">
        <v>1167</v>
      </c>
      <c r="B566" s="284"/>
      <c r="C566" s="284"/>
      <c r="D566" s="284"/>
      <c r="E566" s="284"/>
      <c r="F566" s="208"/>
      <c r="G566" s="208"/>
      <c r="H566" s="208"/>
      <c r="I566" s="208"/>
      <c r="J566" s="208"/>
      <c r="K566" s="208"/>
      <c r="L566" s="208">
        <f t="shared" ref="L566:L567" si="100">M566+N566+O566+P566</f>
        <v>5000</v>
      </c>
      <c r="M566" s="551">
        <f t="shared" ref="M566:P566" si="101">SUM(M567:M568)</f>
        <v>0</v>
      </c>
      <c r="N566" s="551">
        <f t="shared" si="101"/>
        <v>0</v>
      </c>
      <c r="O566" s="208">
        <f t="shared" si="101"/>
        <v>5000</v>
      </c>
      <c r="P566" s="551">
        <f t="shared" si="101"/>
        <v>0</v>
      </c>
      <c r="Q566" s="551"/>
      <c r="R566" s="284"/>
      <c r="S566" s="304">
        <v>5000</v>
      </c>
      <c r="T566" s="284"/>
      <c r="U566" s="284">
        <f>U567</f>
        <v>5000</v>
      </c>
      <c r="V566" s="284"/>
      <c r="W566" s="284"/>
      <c r="X566" s="412"/>
      <c r="Y566" s="14"/>
      <c r="Z566" s="14"/>
    </row>
    <row r="567" spans="1:26" ht="43.5" customHeight="1">
      <c r="A567" s="507" t="s">
        <v>1168</v>
      </c>
      <c r="B567" s="189">
        <v>2</v>
      </c>
      <c r="C567" s="269">
        <v>1</v>
      </c>
      <c r="D567" s="88"/>
      <c r="E567" s="88">
        <v>1</v>
      </c>
      <c r="F567" s="88"/>
      <c r="G567" s="291">
        <v>1</v>
      </c>
      <c r="H567" s="88"/>
      <c r="I567" s="428">
        <v>1</v>
      </c>
      <c r="J567" s="208"/>
      <c r="K567" s="190">
        <v>2</v>
      </c>
      <c r="L567" s="208">
        <f t="shared" si="100"/>
        <v>5000</v>
      </c>
      <c r="M567" s="208"/>
      <c r="N567" s="208">
        <v>0</v>
      </c>
      <c r="O567" s="208">
        <v>5000</v>
      </c>
      <c r="P567" s="208"/>
      <c r="Q567" s="284"/>
      <c r="R567" s="284"/>
      <c r="S567" s="552">
        <v>5000</v>
      </c>
      <c r="T567" s="284"/>
      <c r="U567" s="284">
        <f>T567+S567</f>
        <v>5000</v>
      </c>
      <c r="V567" s="284"/>
      <c r="W567" s="284"/>
      <c r="X567" s="502"/>
      <c r="Y567" s="14"/>
      <c r="Z567" s="14"/>
    </row>
    <row r="568" spans="1:26" ht="29.25" customHeight="1">
      <c r="A568" s="426" t="s">
        <v>1169</v>
      </c>
      <c r="B568" s="380">
        <v>4</v>
      </c>
      <c r="C568" s="260">
        <v>1</v>
      </c>
      <c r="D568" s="260">
        <v>1</v>
      </c>
      <c r="E568" s="88">
        <v>1</v>
      </c>
      <c r="F568" s="88">
        <v>1</v>
      </c>
      <c r="G568" s="291">
        <v>1</v>
      </c>
      <c r="H568" s="88">
        <v>1</v>
      </c>
      <c r="I568" s="292"/>
      <c r="J568" s="292">
        <v>1</v>
      </c>
      <c r="K568" s="190">
        <v>2</v>
      </c>
      <c r="L568" s="208"/>
      <c r="M568" s="284"/>
      <c r="N568" s="284"/>
      <c r="O568" s="284"/>
      <c r="P568" s="208"/>
      <c r="Q568" s="208"/>
      <c r="R568" s="284"/>
      <c r="S568" s="284"/>
      <c r="T568" s="284"/>
      <c r="U568" s="284"/>
      <c r="V568" s="284"/>
      <c r="W568" s="284"/>
      <c r="X568" s="412"/>
      <c r="Y568" s="14"/>
      <c r="Z568" s="14"/>
    </row>
    <row r="569" spans="1:26" ht="9.75" customHeight="1">
      <c r="A569" s="426"/>
      <c r="B569" s="260"/>
      <c r="C569" s="260"/>
      <c r="D569" s="260"/>
      <c r="E569" s="88"/>
      <c r="F569" s="88"/>
      <c r="G569" s="208"/>
      <c r="H569" s="208"/>
      <c r="I569" s="208"/>
      <c r="J569" s="208"/>
      <c r="K569" s="208"/>
      <c r="L569" s="208"/>
      <c r="M569" s="208"/>
      <c r="N569" s="208"/>
      <c r="O569" s="208"/>
      <c r="P569" s="208"/>
      <c r="Q569" s="548"/>
      <c r="R569" s="284"/>
      <c r="S569" s="284"/>
      <c r="T569" s="284"/>
      <c r="U569" s="284"/>
      <c r="V569" s="284"/>
      <c r="W569" s="284"/>
      <c r="X569" s="412"/>
      <c r="Y569" s="14"/>
      <c r="Z569" s="14"/>
    </row>
    <row r="570" spans="1:26" ht="26.25" customHeight="1">
      <c r="A570" s="444" t="s">
        <v>1170</v>
      </c>
      <c r="B570" s="260"/>
      <c r="C570" s="260"/>
      <c r="D570" s="260"/>
      <c r="E570" s="260"/>
      <c r="F570" s="88"/>
      <c r="G570" s="208"/>
      <c r="H570" s="208"/>
      <c r="I570" s="208"/>
      <c r="J570" s="208"/>
      <c r="K570" s="208"/>
      <c r="L570" s="95">
        <f>M570+N570+O570+P570</f>
        <v>3074864.4699999997</v>
      </c>
      <c r="M570" s="391">
        <v>460083.8</v>
      </c>
      <c r="N570" s="391">
        <v>1185186.45</v>
      </c>
      <c r="O570" s="391">
        <v>375036.21</v>
      </c>
      <c r="P570" s="391">
        <v>1054558.01</v>
      </c>
      <c r="Q570" s="391">
        <v>460083.8</v>
      </c>
      <c r="R570" s="391">
        <v>1185186.45</v>
      </c>
      <c r="S570" s="391">
        <v>375036.21</v>
      </c>
      <c r="T570" s="391">
        <v>1054588.01</v>
      </c>
      <c r="U570" s="95">
        <f>Q570+R570+S570+T570</f>
        <v>3074894.4699999997</v>
      </c>
      <c r="V570" s="444"/>
      <c r="W570" s="284"/>
      <c r="X570" s="412"/>
      <c r="Y570" s="14"/>
      <c r="Z570" s="14"/>
    </row>
    <row r="571" spans="1:26" ht="30" customHeight="1">
      <c r="A571" s="444" t="s">
        <v>1171</v>
      </c>
      <c r="B571" s="260"/>
      <c r="C571" s="260"/>
      <c r="D571" s="260"/>
      <c r="E571" s="260"/>
      <c r="F571" s="88"/>
      <c r="G571" s="208"/>
      <c r="H571" s="208"/>
      <c r="I571" s="208"/>
      <c r="J571" s="208"/>
      <c r="K571" s="208"/>
      <c r="L571" s="208"/>
      <c r="M571" s="301">
        <v>8396</v>
      </c>
      <c r="N571" s="301">
        <v>8472</v>
      </c>
      <c r="O571" s="301">
        <v>2110</v>
      </c>
      <c r="P571" s="208"/>
      <c r="Q571" s="553">
        <v>8396</v>
      </c>
      <c r="R571" s="304">
        <v>8472</v>
      </c>
      <c r="S571" s="304">
        <v>2110</v>
      </c>
      <c r="T571" s="304"/>
      <c r="U571" s="284">
        <f>Q571+R571+S571</f>
        <v>18978</v>
      </c>
      <c r="V571" s="284"/>
      <c r="W571" s="284"/>
      <c r="X571" s="412"/>
      <c r="Y571" s="14"/>
      <c r="Z571" s="14"/>
    </row>
    <row r="572" spans="1:26" ht="15.75" customHeight="1">
      <c r="A572" s="284" t="s">
        <v>1172</v>
      </c>
      <c r="B572" s="269"/>
      <c r="C572" s="269"/>
      <c r="D572" s="269"/>
      <c r="E572" s="284"/>
      <c r="F572" s="269"/>
      <c r="G572" s="208"/>
      <c r="H572" s="88"/>
      <c r="I572" s="208"/>
      <c r="J572" s="208"/>
      <c r="K572" s="208"/>
      <c r="L572" s="208"/>
      <c r="M572" s="208"/>
      <c r="N572" s="208"/>
      <c r="O572" s="301">
        <v>0</v>
      </c>
      <c r="P572" s="301"/>
      <c r="Q572" s="284"/>
      <c r="R572" s="284"/>
      <c r="S572" s="284"/>
      <c r="T572" s="284"/>
      <c r="U572" s="284"/>
      <c r="V572" s="284"/>
      <c r="W572" s="284"/>
      <c r="X572" s="412"/>
      <c r="Y572" s="14"/>
      <c r="Z572" s="14"/>
    </row>
    <row r="573" spans="1:26" ht="15.75" customHeight="1">
      <c r="A573" s="284" t="s">
        <v>1173</v>
      </c>
      <c r="B573" s="284"/>
      <c r="C573" s="284"/>
      <c r="D573" s="208" t="s">
        <v>339</v>
      </c>
      <c r="E573" s="284"/>
      <c r="F573" s="208"/>
      <c r="G573" s="208" t="s">
        <v>629</v>
      </c>
      <c r="H573" s="208"/>
      <c r="I573" s="301" t="s">
        <v>629</v>
      </c>
      <c r="J573" s="208"/>
      <c r="K573" s="208" t="s">
        <v>629</v>
      </c>
      <c r="L573" s="208">
        <f t="shared" ref="L573:L574" si="102">M573+N573+O573+P573</f>
        <v>0</v>
      </c>
      <c r="M573" s="208"/>
      <c r="N573" s="208"/>
      <c r="O573" s="301"/>
      <c r="P573" s="301"/>
      <c r="Q573" s="284"/>
      <c r="R573" s="284"/>
      <c r="S573" s="304"/>
      <c r="T573" s="284"/>
      <c r="U573" s="284">
        <f>SUM(Q573:T573)</f>
        <v>0</v>
      </c>
      <c r="V573" s="284"/>
      <c r="W573" s="284"/>
      <c r="X573" s="412"/>
      <c r="Y573" s="14"/>
      <c r="Z573" s="14"/>
    </row>
    <row r="574" spans="1:26" ht="15.75" customHeight="1">
      <c r="A574" s="284" t="s">
        <v>1174</v>
      </c>
      <c r="B574" s="284"/>
      <c r="C574" s="284"/>
      <c r="D574" s="284"/>
      <c r="E574" s="208" t="s">
        <v>339</v>
      </c>
      <c r="F574" s="208"/>
      <c r="G574" s="208"/>
      <c r="H574" s="208" t="s">
        <v>629</v>
      </c>
      <c r="I574" s="301" t="s">
        <v>629</v>
      </c>
      <c r="J574" s="208"/>
      <c r="K574" s="208"/>
      <c r="L574" s="208">
        <f t="shared" si="102"/>
        <v>0</v>
      </c>
      <c r="M574" s="208"/>
      <c r="N574" s="208"/>
      <c r="O574" s="208"/>
      <c r="P574" s="301"/>
      <c r="Q574" s="548"/>
      <c r="R574" s="284"/>
      <c r="S574" s="284"/>
      <c r="T574" s="284"/>
      <c r="U574" s="284"/>
      <c r="V574" s="284"/>
      <c r="W574" s="284"/>
      <c r="X574" s="412"/>
      <c r="Y574" s="14"/>
      <c r="Z574" s="14"/>
    </row>
    <row r="575" spans="1:26" ht="15.75" customHeight="1">
      <c r="A575" s="284" t="s">
        <v>1175</v>
      </c>
      <c r="B575" s="284"/>
      <c r="C575" s="284"/>
      <c r="D575" s="284"/>
      <c r="E575" s="208"/>
      <c r="F575" s="208"/>
      <c r="G575" s="208" t="s">
        <v>629</v>
      </c>
      <c r="H575" s="208"/>
      <c r="I575" s="301" t="s">
        <v>629</v>
      </c>
      <c r="J575" s="208"/>
      <c r="K575" s="208"/>
      <c r="L575" s="208"/>
      <c r="M575" s="208"/>
      <c r="N575" s="208"/>
      <c r="O575" s="208"/>
      <c r="P575" s="208"/>
      <c r="Q575" s="548"/>
      <c r="R575" s="284"/>
      <c r="S575" s="284"/>
      <c r="T575" s="284"/>
      <c r="U575" s="284"/>
      <c r="V575" s="284"/>
      <c r="W575" s="284"/>
      <c r="X575" s="412"/>
      <c r="Y575" s="14"/>
      <c r="Z575" s="14"/>
    </row>
    <row r="576" spans="1:26" ht="15.75" customHeight="1">
      <c r="A576" s="554" t="s">
        <v>1176</v>
      </c>
      <c r="B576" s="284"/>
      <c r="C576" s="284"/>
      <c r="D576" s="284"/>
      <c r="E576" s="208" t="s">
        <v>1177</v>
      </c>
      <c r="F576" s="208"/>
      <c r="G576" s="208" t="s">
        <v>629</v>
      </c>
      <c r="H576" s="208"/>
      <c r="I576" s="301" t="s">
        <v>629</v>
      </c>
      <c r="J576" s="208"/>
      <c r="K576" s="208"/>
      <c r="L576" s="208">
        <f t="shared" ref="L576:L578" si="103">M576+N576+O576+P576</f>
        <v>0</v>
      </c>
      <c r="M576" s="208"/>
      <c r="N576" s="208"/>
      <c r="O576" s="208"/>
      <c r="P576" s="301"/>
      <c r="Q576" s="284"/>
      <c r="R576" s="284"/>
      <c r="S576" s="284"/>
      <c r="T576" s="284"/>
      <c r="U576" s="284"/>
      <c r="V576" s="284"/>
      <c r="W576" s="284"/>
      <c r="X576" s="412"/>
      <c r="Y576" s="14"/>
      <c r="Z576" s="14"/>
    </row>
    <row r="577" spans="1:26" ht="15.75" customHeight="1">
      <c r="A577" s="554" t="s">
        <v>1178</v>
      </c>
      <c r="B577" s="284"/>
      <c r="C577" s="284"/>
      <c r="D577" s="284" t="s">
        <v>629</v>
      </c>
      <c r="E577" s="284"/>
      <c r="F577" s="208"/>
      <c r="G577" s="208" t="s">
        <v>629</v>
      </c>
      <c r="H577" s="208"/>
      <c r="I577" s="208"/>
      <c r="J577" s="208"/>
      <c r="K577" s="208"/>
      <c r="L577" s="208">
        <f t="shared" si="103"/>
        <v>241204</v>
      </c>
      <c r="M577" s="208">
        <v>149716.79999999999</v>
      </c>
      <c r="N577" s="208">
        <v>41487.199999999997</v>
      </c>
      <c r="O577" s="301">
        <v>0</v>
      </c>
      <c r="P577" s="301">
        <v>50000</v>
      </c>
      <c r="Q577" s="284">
        <v>149716.79999999999</v>
      </c>
      <c r="R577" s="284">
        <v>41487.199999999997</v>
      </c>
      <c r="S577" s="284"/>
      <c r="T577" s="304">
        <v>50000</v>
      </c>
      <c r="U577" s="284">
        <f t="shared" ref="U577:U578" si="104">SUM(Q577:T577)</f>
        <v>241204</v>
      </c>
      <c r="V577" s="284"/>
      <c r="W577" s="284"/>
      <c r="X577" s="412"/>
      <c r="Y577" s="14"/>
      <c r="Z577" s="14"/>
    </row>
    <row r="578" spans="1:26" ht="25.5" customHeight="1">
      <c r="A578" s="554" t="s">
        <v>1179</v>
      </c>
      <c r="B578" s="444"/>
      <c r="C578" s="444" t="s">
        <v>629</v>
      </c>
      <c r="D578" s="444" t="s">
        <v>629</v>
      </c>
      <c r="E578" s="444" t="s">
        <v>629</v>
      </c>
      <c r="F578" s="95" t="s">
        <v>629</v>
      </c>
      <c r="G578" s="208" t="s">
        <v>629</v>
      </c>
      <c r="H578" s="208" t="s">
        <v>629</v>
      </c>
      <c r="I578" s="301" t="s">
        <v>629</v>
      </c>
      <c r="J578" s="208"/>
      <c r="K578" s="208" t="s">
        <v>629</v>
      </c>
      <c r="L578" s="208">
        <f t="shared" si="103"/>
        <v>227441.95</v>
      </c>
      <c r="M578" s="208">
        <v>14750</v>
      </c>
      <c r="N578" s="208">
        <v>19338</v>
      </c>
      <c r="O578" s="208"/>
      <c r="P578" s="301">
        <v>193353.95</v>
      </c>
      <c r="Q578" s="284">
        <v>14750</v>
      </c>
      <c r="R578" s="284">
        <v>19338</v>
      </c>
      <c r="S578" s="284"/>
      <c r="T578" s="304">
        <v>193353.95</v>
      </c>
      <c r="U578" s="284">
        <f t="shared" si="104"/>
        <v>227441.95</v>
      </c>
      <c r="V578" s="284"/>
      <c r="W578" s="284"/>
      <c r="X578" s="412"/>
      <c r="Y578" s="14"/>
      <c r="Z578" s="14"/>
    </row>
    <row r="579" spans="1:26" ht="15.75" customHeight="1">
      <c r="A579" s="554"/>
      <c r="B579" s="284"/>
      <c r="C579" s="284"/>
      <c r="D579" s="284"/>
      <c r="E579" s="284"/>
      <c r="F579" s="208"/>
      <c r="G579" s="208"/>
      <c r="H579" s="208"/>
      <c r="I579" s="208"/>
      <c r="J579" s="208"/>
      <c r="K579" s="208"/>
      <c r="L579" s="208"/>
      <c r="M579" s="208"/>
      <c r="N579" s="208"/>
      <c r="O579" s="208"/>
      <c r="P579" s="208"/>
      <c r="Q579" s="548"/>
      <c r="R579" s="284"/>
      <c r="S579" s="284"/>
      <c r="T579" s="284"/>
      <c r="U579" s="284"/>
      <c r="V579" s="284"/>
      <c r="W579" s="284"/>
      <c r="X579" s="412"/>
      <c r="Y579" s="14"/>
      <c r="Z579" s="14"/>
    </row>
    <row r="580" spans="1:26" ht="25.5" customHeight="1">
      <c r="A580" s="508" t="s">
        <v>1180</v>
      </c>
      <c r="B580" s="284"/>
      <c r="C580" s="284"/>
      <c r="D580" s="284"/>
      <c r="E580" s="284"/>
      <c r="F580" s="208"/>
      <c r="G580" s="208"/>
      <c r="H580" s="208"/>
      <c r="I580" s="208"/>
      <c r="J580" s="208"/>
      <c r="K580" s="208"/>
      <c r="L580" s="95">
        <f>O580+P580</f>
        <v>376260</v>
      </c>
      <c r="M580" s="208"/>
      <c r="N580" s="208"/>
      <c r="O580" s="301">
        <v>23680</v>
      </c>
      <c r="P580" s="301">
        <v>352580</v>
      </c>
      <c r="Q580" s="548"/>
      <c r="R580" s="284"/>
      <c r="S580" s="304">
        <v>23680</v>
      </c>
      <c r="T580" s="304">
        <v>352580</v>
      </c>
      <c r="U580" s="284">
        <f>S580+T580</f>
        <v>376260</v>
      </c>
      <c r="V580" s="284"/>
      <c r="W580" s="284"/>
      <c r="X580" s="412"/>
      <c r="Y580" s="14"/>
      <c r="Z580" s="14"/>
    </row>
    <row r="581" spans="1:26" ht="25.5" customHeight="1">
      <c r="A581" s="554" t="s">
        <v>1181</v>
      </c>
      <c r="B581" s="260"/>
      <c r="C581" s="260"/>
      <c r="D581" s="260" t="s">
        <v>629</v>
      </c>
      <c r="E581" s="260"/>
      <c r="F581" s="88" t="s">
        <v>629</v>
      </c>
      <c r="G581" s="208"/>
      <c r="H581" s="208"/>
      <c r="I581" s="208"/>
      <c r="J581" s="301" t="s">
        <v>339</v>
      </c>
      <c r="K581" s="208"/>
      <c r="L581" s="208">
        <f>M581+N581+O581+P581</f>
        <v>24840</v>
      </c>
      <c r="M581" s="208"/>
      <c r="N581" s="208"/>
      <c r="O581" s="301">
        <v>0</v>
      </c>
      <c r="P581" s="301">
        <v>24840</v>
      </c>
      <c r="Q581" s="548"/>
      <c r="R581" s="284"/>
      <c r="S581" s="284"/>
      <c r="T581" s="304">
        <v>24840</v>
      </c>
      <c r="U581" s="284">
        <f>T581</f>
        <v>24840</v>
      </c>
      <c r="V581" s="284"/>
      <c r="W581" s="284"/>
      <c r="X581" s="412"/>
      <c r="Y581" s="14"/>
      <c r="Z581" s="14"/>
    </row>
    <row r="582" spans="1:26" ht="41.25" customHeight="1">
      <c r="A582" s="554" t="s">
        <v>1182</v>
      </c>
      <c r="B582" s="260"/>
      <c r="C582" s="260"/>
      <c r="D582" s="260"/>
      <c r="E582" s="260"/>
      <c r="F582" s="88">
        <v>8</v>
      </c>
      <c r="G582" s="208"/>
      <c r="H582" s="208"/>
      <c r="I582" s="208"/>
      <c r="J582" s="292">
        <v>8</v>
      </c>
      <c r="K582" s="291">
        <f t="shared" ref="K582:K584" si="105">J582+I582+H582+G582</f>
        <v>8</v>
      </c>
      <c r="L582" s="208"/>
      <c r="M582" s="208"/>
      <c r="N582" s="208"/>
      <c r="O582" s="208"/>
      <c r="P582" s="208"/>
      <c r="Q582" s="548"/>
      <c r="R582" s="284"/>
      <c r="S582" s="284"/>
      <c r="T582" s="284"/>
      <c r="U582" s="284"/>
      <c r="V582" s="284"/>
      <c r="W582" s="284"/>
      <c r="X582" s="412"/>
      <c r="Y582" s="14"/>
      <c r="Z582" s="14"/>
    </row>
    <row r="583" spans="1:26" ht="15.75" customHeight="1">
      <c r="A583" s="555" t="s">
        <v>1183</v>
      </c>
      <c r="B583" s="380">
        <v>10</v>
      </c>
      <c r="C583" s="260">
        <v>3</v>
      </c>
      <c r="D583" s="260">
        <v>3</v>
      </c>
      <c r="E583" s="260">
        <v>3</v>
      </c>
      <c r="F583" s="88">
        <v>3</v>
      </c>
      <c r="G583" s="291">
        <v>2</v>
      </c>
      <c r="H583" s="291">
        <v>2</v>
      </c>
      <c r="I583" s="292">
        <v>3</v>
      </c>
      <c r="J583" s="292">
        <v>4</v>
      </c>
      <c r="K583" s="291">
        <f t="shared" si="105"/>
        <v>11</v>
      </c>
      <c r="L583" s="208">
        <f t="shared" ref="L583:L590" si="106">M583+N583+O583+P583</f>
        <v>13930</v>
      </c>
      <c r="M583" s="208"/>
      <c r="N583" s="208">
        <v>0</v>
      </c>
      <c r="O583" s="301">
        <v>7680</v>
      </c>
      <c r="P583" s="301">
        <v>6250</v>
      </c>
      <c r="Q583" s="548"/>
      <c r="R583" s="284"/>
      <c r="S583" s="304">
        <v>7680</v>
      </c>
      <c r="T583" s="304">
        <v>6250</v>
      </c>
      <c r="U583" s="284">
        <f>S583+T583</f>
        <v>13930</v>
      </c>
      <c r="V583" s="284"/>
      <c r="W583" s="284"/>
      <c r="X583" s="412"/>
      <c r="Y583" s="14"/>
      <c r="Z583" s="14"/>
    </row>
    <row r="584" spans="1:26" ht="25.5" customHeight="1">
      <c r="A584" s="554" t="s">
        <v>1184</v>
      </c>
      <c r="B584" s="380">
        <v>1</v>
      </c>
      <c r="C584" s="260"/>
      <c r="D584" s="260"/>
      <c r="E584" s="260"/>
      <c r="F584" s="88">
        <v>1</v>
      </c>
      <c r="G584" s="208"/>
      <c r="H584" s="291"/>
      <c r="I584" s="208"/>
      <c r="J584" s="292">
        <v>1</v>
      </c>
      <c r="K584" s="291">
        <f t="shared" si="105"/>
        <v>1</v>
      </c>
      <c r="L584" s="208">
        <f t="shared" si="106"/>
        <v>321490</v>
      </c>
      <c r="M584" s="208"/>
      <c r="N584" s="208"/>
      <c r="O584" s="208"/>
      <c r="P584" s="301">
        <v>321490</v>
      </c>
      <c r="Q584" s="548"/>
      <c r="R584" s="284"/>
      <c r="S584" s="284"/>
      <c r="T584" s="304">
        <v>321490</v>
      </c>
      <c r="U584" s="284">
        <f>T584</f>
        <v>321490</v>
      </c>
      <c r="V584" s="284"/>
      <c r="W584" s="284"/>
      <c r="X584" s="412"/>
      <c r="Y584" s="14"/>
      <c r="Z584" s="14"/>
    </row>
    <row r="585" spans="1:26" ht="15.75" customHeight="1">
      <c r="A585" s="555" t="s">
        <v>1185</v>
      </c>
      <c r="B585" s="260"/>
      <c r="C585" s="260"/>
      <c r="D585" s="260"/>
      <c r="E585" s="380">
        <v>1</v>
      </c>
      <c r="F585" s="190">
        <v>1</v>
      </c>
      <c r="G585" s="208"/>
      <c r="H585" s="208"/>
      <c r="I585" s="292">
        <v>1</v>
      </c>
      <c r="J585" s="208"/>
      <c r="K585" s="292">
        <v>1</v>
      </c>
      <c r="L585" s="208">
        <f t="shared" si="106"/>
        <v>16000</v>
      </c>
      <c r="M585" s="208"/>
      <c r="N585" s="208"/>
      <c r="O585" s="301">
        <v>16000</v>
      </c>
      <c r="P585" s="301"/>
      <c r="Q585" s="548"/>
      <c r="R585" s="284"/>
      <c r="S585" s="304">
        <v>16000</v>
      </c>
      <c r="T585" s="284"/>
      <c r="U585" s="284">
        <f>S585</f>
        <v>16000</v>
      </c>
      <c r="V585" s="284"/>
      <c r="W585" s="284"/>
      <c r="X585" s="412"/>
      <c r="Y585" s="14"/>
      <c r="Z585" s="14"/>
    </row>
    <row r="586" spans="1:26" ht="15.75" customHeight="1">
      <c r="A586" s="508" t="s">
        <v>1186</v>
      </c>
      <c r="B586" s="260"/>
      <c r="C586" s="260"/>
      <c r="D586" s="260"/>
      <c r="E586" s="260"/>
      <c r="F586" s="88"/>
      <c r="G586" s="208"/>
      <c r="H586" s="208"/>
      <c r="I586" s="208"/>
      <c r="J586" s="208"/>
      <c r="K586" s="208"/>
      <c r="L586" s="208">
        <f t="shared" si="106"/>
        <v>246043.96</v>
      </c>
      <c r="M586" s="95">
        <f t="shared" ref="M586:O586" si="107">M587+M588+M589</f>
        <v>4000</v>
      </c>
      <c r="N586" s="95">
        <f t="shared" si="107"/>
        <v>5520</v>
      </c>
      <c r="O586" s="95">
        <f t="shared" si="107"/>
        <v>39608.46</v>
      </c>
      <c r="P586" s="391">
        <v>196915.5</v>
      </c>
      <c r="Q586" s="444">
        <f t="shared" ref="Q586:S586" si="108">Q587+Q588+Q589+Q590</f>
        <v>4000</v>
      </c>
      <c r="R586" s="444">
        <f t="shared" si="108"/>
        <v>5520</v>
      </c>
      <c r="S586" s="444">
        <f t="shared" si="108"/>
        <v>39608.46</v>
      </c>
      <c r="T586" s="556">
        <v>196915.5</v>
      </c>
      <c r="U586" s="444">
        <f>Q586+R586+S586+T586</f>
        <v>246043.96</v>
      </c>
      <c r="V586" s="284"/>
      <c r="W586" s="284"/>
      <c r="X586" s="412"/>
      <c r="Y586" s="14"/>
      <c r="Z586" s="14"/>
    </row>
    <row r="587" spans="1:26" ht="25.5" customHeight="1">
      <c r="A587" s="554" t="s">
        <v>1187</v>
      </c>
      <c r="B587" s="190">
        <v>10</v>
      </c>
      <c r="C587" s="88"/>
      <c r="D587" s="88">
        <v>5</v>
      </c>
      <c r="E587" s="88">
        <v>5</v>
      </c>
      <c r="F587" s="88"/>
      <c r="G587" s="208"/>
      <c r="H587" s="190">
        <v>1</v>
      </c>
      <c r="I587" s="292">
        <v>1</v>
      </c>
      <c r="J587" s="208"/>
      <c r="K587" s="292">
        <v>2</v>
      </c>
      <c r="L587" s="208">
        <f t="shared" si="106"/>
        <v>201235.5</v>
      </c>
      <c r="M587" s="208">
        <v>4000</v>
      </c>
      <c r="N587" s="208">
        <v>5520</v>
      </c>
      <c r="O587" s="301">
        <v>33900</v>
      </c>
      <c r="P587" s="301">
        <v>157815.5</v>
      </c>
      <c r="Q587" s="284">
        <v>4000</v>
      </c>
      <c r="R587" s="284">
        <v>5520</v>
      </c>
      <c r="S587" s="304">
        <v>33900</v>
      </c>
      <c r="T587" s="304">
        <v>157815.5</v>
      </c>
      <c r="U587" s="284">
        <f t="shared" ref="U587:U590" si="109">SUM(Q587:T587)</f>
        <v>201235.5</v>
      </c>
      <c r="V587" s="284"/>
      <c r="W587" s="284"/>
      <c r="X587" s="412"/>
      <c r="Y587" s="14"/>
      <c r="Z587" s="14"/>
    </row>
    <row r="588" spans="1:26" ht="15.75" customHeight="1">
      <c r="A588" s="554" t="s">
        <v>1188</v>
      </c>
      <c r="B588" s="190">
        <v>1</v>
      </c>
      <c r="C588" s="88">
        <v>1</v>
      </c>
      <c r="D588" s="260"/>
      <c r="E588" s="260"/>
      <c r="F588" s="88"/>
      <c r="G588" s="88"/>
      <c r="H588" s="381"/>
      <c r="I588" s="208"/>
      <c r="J588" s="208"/>
      <c r="K588" s="208"/>
      <c r="L588" s="208">
        <f t="shared" si="106"/>
        <v>5708.46</v>
      </c>
      <c r="M588" s="208"/>
      <c r="N588" s="208"/>
      <c r="O588" s="301">
        <v>5708.46</v>
      </c>
      <c r="P588" s="301"/>
      <c r="Q588" s="284"/>
      <c r="R588" s="284"/>
      <c r="S588" s="304">
        <v>5708.46</v>
      </c>
      <c r="T588" s="284"/>
      <c r="U588" s="284">
        <f t="shared" si="109"/>
        <v>5708.46</v>
      </c>
      <c r="V588" s="284"/>
      <c r="W588" s="284"/>
      <c r="X588" s="412"/>
      <c r="Y588" s="14"/>
      <c r="Z588" s="14"/>
    </row>
    <row r="589" spans="1:26" ht="15.75" customHeight="1">
      <c r="A589" s="554" t="s">
        <v>1189</v>
      </c>
      <c r="B589" s="190">
        <v>3</v>
      </c>
      <c r="C589" s="88">
        <v>1</v>
      </c>
      <c r="D589" s="88">
        <v>1</v>
      </c>
      <c r="E589" s="88">
        <v>1</v>
      </c>
      <c r="F589" s="88">
        <v>1</v>
      </c>
      <c r="G589" s="88"/>
      <c r="H589" s="88">
        <v>1</v>
      </c>
      <c r="I589" s="208"/>
      <c r="J589" s="208"/>
      <c r="K589" s="88">
        <v>1</v>
      </c>
      <c r="L589" s="208">
        <f t="shared" si="106"/>
        <v>0</v>
      </c>
      <c r="M589" s="208"/>
      <c r="N589" s="208">
        <v>0</v>
      </c>
      <c r="O589" s="301">
        <v>0</v>
      </c>
      <c r="P589" s="301"/>
      <c r="Q589" s="284"/>
      <c r="R589" s="284"/>
      <c r="S589" s="284"/>
      <c r="T589" s="284"/>
      <c r="U589" s="284">
        <f t="shared" si="109"/>
        <v>0</v>
      </c>
      <c r="V589" s="284">
        <f>U589+T589+S589+R589</f>
        <v>0</v>
      </c>
      <c r="W589" s="284"/>
      <c r="X589" s="412"/>
      <c r="Y589" s="14"/>
      <c r="Z589" s="14"/>
    </row>
    <row r="590" spans="1:26" ht="15.75" customHeight="1">
      <c r="A590" s="554" t="s">
        <v>1190</v>
      </c>
      <c r="B590" s="88"/>
      <c r="C590" s="88"/>
      <c r="D590" s="88"/>
      <c r="E590" s="88"/>
      <c r="F590" s="88" t="s">
        <v>629</v>
      </c>
      <c r="G590" s="208"/>
      <c r="H590" s="208"/>
      <c r="I590" s="208"/>
      <c r="J590" s="208"/>
      <c r="K590" s="208"/>
      <c r="L590" s="208">
        <f t="shared" si="106"/>
        <v>39100</v>
      </c>
      <c r="M590" s="208"/>
      <c r="N590" s="208"/>
      <c r="O590" s="208"/>
      <c r="P590" s="301">
        <v>39100</v>
      </c>
      <c r="Q590" s="548"/>
      <c r="R590" s="284"/>
      <c r="S590" s="284"/>
      <c r="T590" s="304">
        <v>39100</v>
      </c>
      <c r="U590" s="284">
        <f t="shared" si="109"/>
        <v>39100</v>
      </c>
      <c r="V590" s="284"/>
      <c r="W590" s="284"/>
      <c r="X590" s="412"/>
      <c r="Y590" s="14"/>
      <c r="Z590" s="14"/>
    </row>
    <row r="591" spans="1:26" ht="15.75" customHeight="1">
      <c r="A591" s="554"/>
      <c r="B591" s="88"/>
      <c r="C591" s="88"/>
      <c r="D591" s="88"/>
      <c r="E591" s="88"/>
      <c r="F591" s="88"/>
      <c r="G591" s="208"/>
      <c r="H591" s="208"/>
      <c r="I591" s="208"/>
      <c r="J591" s="208"/>
      <c r="K591" s="208"/>
      <c r="L591" s="208"/>
      <c r="M591" s="208"/>
      <c r="N591" s="208"/>
      <c r="O591" s="208"/>
      <c r="P591" s="208"/>
      <c r="Q591" s="548"/>
      <c r="R591" s="284"/>
      <c r="S591" s="284"/>
      <c r="T591" s="284"/>
      <c r="U591" s="284"/>
      <c r="V591" s="284"/>
      <c r="W591" s="284"/>
      <c r="X591" s="412"/>
      <c r="Y591" s="14"/>
      <c r="Z591" s="14"/>
    </row>
    <row r="592" spans="1:26" ht="26.25" customHeight="1">
      <c r="A592" s="508" t="s">
        <v>1191</v>
      </c>
      <c r="B592" s="260"/>
      <c r="C592" s="260"/>
      <c r="D592" s="260"/>
      <c r="E592" s="260"/>
      <c r="F592" s="88"/>
      <c r="G592" s="208"/>
      <c r="H592" s="208"/>
      <c r="I592" s="208"/>
      <c r="J592" s="208"/>
      <c r="K592" s="208"/>
      <c r="L592" s="95">
        <f>M592+N592+O592+P592</f>
        <v>202588</v>
      </c>
      <c r="M592" s="95">
        <f t="shared" ref="M592:O592" si="110">SUM(M593:M596)</f>
        <v>2800</v>
      </c>
      <c r="N592" s="95">
        <f t="shared" si="110"/>
        <v>140157</v>
      </c>
      <c r="O592" s="95">
        <f t="shared" si="110"/>
        <v>0</v>
      </c>
      <c r="P592" s="391">
        <v>59631</v>
      </c>
      <c r="Q592" s="95">
        <f t="shared" ref="Q592:S592" si="111">SUM(Q593:Q596)</f>
        <v>2800</v>
      </c>
      <c r="R592" s="95">
        <f t="shared" si="111"/>
        <v>140157</v>
      </c>
      <c r="S592" s="95">
        <f t="shared" si="111"/>
        <v>0</v>
      </c>
      <c r="T592" s="391">
        <v>59631</v>
      </c>
      <c r="U592" s="95">
        <f>Q592+R592+T592</f>
        <v>202588</v>
      </c>
      <c r="V592" s="444">
        <f>U592+T592+S592+R592</f>
        <v>402376</v>
      </c>
      <c r="W592" s="557" t="s">
        <v>1192</v>
      </c>
      <c r="X592" s="412"/>
      <c r="Y592" s="14"/>
      <c r="Z592" s="14"/>
    </row>
    <row r="593" spans="1:26" ht="18.75" customHeight="1">
      <c r="A593" s="554"/>
      <c r="B593" s="88"/>
      <c r="C593" s="88"/>
      <c r="D593" s="88"/>
      <c r="E593" s="88"/>
      <c r="F593" s="88"/>
      <c r="G593" s="88"/>
      <c r="H593" s="88"/>
      <c r="I593" s="208"/>
      <c r="J593" s="208"/>
      <c r="K593" s="208"/>
      <c r="L593" s="208"/>
      <c r="M593" s="208"/>
      <c r="N593" s="208"/>
      <c r="O593" s="208"/>
      <c r="P593" s="208"/>
      <c r="Q593" s="548"/>
      <c r="R593" s="284"/>
      <c r="S593" s="284"/>
      <c r="T593" s="284"/>
      <c r="U593" s="284"/>
      <c r="V593" s="284"/>
      <c r="W593" s="284"/>
      <c r="X593" s="502"/>
      <c r="Y593" s="14"/>
      <c r="Z593" s="14"/>
    </row>
    <row r="594" spans="1:26" ht="25.5" customHeight="1">
      <c r="A594" s="555" t="s">
        <v>1193</v>
      </c>
      <c r="B594" s="88"/>
      <c r="C594" s="88">
        <v>1</v>
      </c>
      <c r="D594" s="260"/>
      <c r="E594" s="260"/>
      <c r="F594" s="88"/>
      <c r="G594" s="88"/>
      <c r="H594" s="208"/>
      <c r="I594" s="208"/>
      <c r="J594" s="208"/>
      <c r="K594" s="208"/>
      <c r="L594" s="208">
        <f>M594+N594+O594+P594</f>
        <v>0</v>
      </c>
      <c r="M594" s="208"/>
      <c r="N594" s="208"/>
      <c r="O594" s="301">
        <v>0</v>
      </c>
      <c r="P594" s="208"/>
      <c r="Q594" s="548"/>
      <c r="R594" s="284"/>
      <c r="S594" s="284"/>
      <c r="T594" s="284"/>
      <c r="U594" s="284"/>
      <c r="V594" s="284"/>
      <c r="W594" s="284"/>
      <c r="X594" s="412"/>
      <c r="Y594" s="14"/>
      <c r="Z594" s="14"/>
    </row>
    <row r="595" spans="1:26" ht="15.75" customHeight="1">
      <c r="A595" s="554" t="s">
        <v>1194</v>
      </c>
      <c r="B595" s="88"/>
      <c r="C595" s="88">
        <v>7</v>
      </c>
      <c r="D595" s="260"/>
      <c r="E595" s="260"/>
      <c r="F595" s="88"/>
      <c r="G595" s="88"/>
      <c r="H595" s="88">
        <v>7</v>
      </c>
      <c r="I595" s="208"/>
      <c r="J595" s="291"/>
      <c r="K595" s="291">
        <v>7</v>
      </c>
      <c r="L595" s="291"/>
      <c r="M595" s="301"/>
      <c r="N595" s="301"/>
      <c r="O595" s="208"/>
      <c r="P595" s="301"/>
      <c r="Q595" s="553"/>
      <c r="R595" s="304"/>
      <c r="S595" s="284"/>
      <c r="T595" s="304"/>
      <c r="U595" s="284"/>
      <c r="V595" s="284"/>
      <c r="W595" s="284"/>
      <c r="X595" s="412"/>
      <c r="Y595" s="14"/>
      <c r="Z595" s="14"/>
    </row>
    <row r="596" spans="1:26" ht="15.75" customHeight="1">
      <c r="A596" s="554" t="s">
        <v>1195</v>
      </c>
      <c r="B596" s="88"/>
      <c r="C596" s="88">
        <v>7</v>
      </c>
      <c r="D596" s="88">
        <v>7</v>
      </c>
      <c r="E596" s="88">
        <v>7</v>
      </c>
      <c r="F596" s="88"/>
      <c r="G596" s="88"/>
      <c r="H596" s="88">
        <v>7</v>
      </c>
      <c r="I596" s="208"/>
      <c r="J596" s="291"/>
      <c r="K596" s="291">
        <v>7</v>
      </c>
      <c r="L596" s="291">
        <f>M596+N596+O596+P596</f>
        <v>202588</v>
      </c>
      <c r="M596" s="208">
        <v>2800</v>
      </c>
      <c r="N596" s="208">
        <v>140157</v>
      </c>
      <c r="O596" s="208"/>
      <c r="P596" s="301">
        <v>59631</v>
      </c>
      <c r="Q596" s="284">
        <v>2800</v>
      </c>
      <c r="R596" s="284">
        <v>140157</v>
      </c>
      <c r="S596" s="284"/>
      <c r="T596" s="304">
        <v>59631</v>
      </c>
      <c r="U596" s="284">
        <f>SUM(Q596:T596)</f>
        <v>202588</v>
      </c>
      <c r="V596" s="284"/>
      <c r="W596" s="284"/>
      <c r="X596" s="412"/>
      <c r="Y596" s="14"/>
      <c r="Z596" s="14"/>
    </row>
    <row r="597" spans="1:26" ht="15.75" customHeight="1">
      <c r="A597" s="554"/>
      <c r="B597" s="88"/>
      <c r="C597" s="88"/>
      <c r="D597" s="260"/>
      <c r="E597" s="260"/>
      <c r="F597" s="88"/>
      <c r="G597" s="208"/>
      <c r="H597" s="208"/>
      <c r="I597" s="208"/>
      <c r="J597" s="208"/>
      <c r="K597" s="208"/>
      <c r="L597" s="208"/>
      <c r="M597" s="208"/>
      <c r="N597" s="208"/>
      <c r="O597" s="208"/>
      <c r="P597" s="208"/>
      <c r="Q597" s="548"/>
      <c r="R597" s="284"/>
      <c r="S597" s="284"/>
      <c r="T597" s="284"/>
      <c r="U597" s="284"/>
      <c r="V597" s="284"/>
      <c r="W597" s="284"/>
      <c r="X597" s="412"/>
      <c r="Y597" s="14"/>
      <c r="Z597" s="14"/>
    </row>
    <row r="598" spans="1:26" ht="26.25" customHeight="1">
      <c r="A598" s="508" t="s">
        <v>1196</v>
      </c>
      <c r="B598" s="284"/>
      <c r="C598" s="284"/>
      <c r="D598" s="284"/>
      <c r="E598" s="284"/>
      <c r="F598" s="208"/>
      <c r="G598" s="208"/>
      <c r="H598" s="208"/>
      <c r="I598" s="208"/>
      <c r="J598" s="208"/>
      <c r="K598" s="208"/>
      <c r="L598" s="95">
        <f t="shared" ref="L598:L602" si="112">M598+N598+O598+P598</f>
        <v>932528.81</v>
      </c>
      <c r="M598" s="95">
        <f t="shared" ref="M598:O598" si="113">SUM(M599:M607)</f>
        <v>145473</v>
      </c>
      <c r="N598" s="95">
        <f t="shared" si="113"/>
        <v>373464</v>
      </c>
      <c r="O598" s="95">
        <f t="shared" si="113"/>
        <v>228144.25</v>
      </c>
      <c r="P598" s="391">
        <v>185447.56</v>
      </c>
      <c r="Q598" s="95">
        <f t="shared" ref="Q598:S598" si="114">SUM(Q599:Q607)</f>
        <v>145473</v>
      </c>
      <c r="R598" s="95">
        <f t="shared" si="114"/>
        <v>373464</v>
      </c>
      <c r="S598" s="95">
        <f t="shared" si="114"/>
        <v>228144.25</v>
      </c>
      <c r="T598" s="391">
        <v>185447.56</v>
      </c>
      <c r="U598" s="95">
        <f>Q598+R598+S598+T598</f>
        <v>932528.81</v>
      </c>
      <c r="V598" s="558"/>
      <c r="W598" s="284"/>
      <c r="X598" s="412"/>
      <c r="Y598" s="14"/>
      <c r="Z598" s="14"/>
    </row>
    <row r="599" spans="1:26" ht="15.75" customHeight="1">
      <c r="A599" s="555" t="s">
        <v>1197</v>
      </c>
      <c r="B599" s="269"/>
      <c r="C599" s="269" t="s">
        <v>782</v>
      </c>
      <c r="D599" s="267"/>
      <c r="E599" s="267"/>
      <c r="F599" s="269"/>
      <c r="G599" s="208"/>
      <c r="H599" s="190" t="s">
        <v>1198</v>
      </c>
      <c r="I599" s="208"/>
      <c r="J599" s="208"/>
      <c r="K599" s="292">
        <v>50</v>
      </c>
      <c r="L599" s="208">
        <f t="shared" si="112"/>
        <v>0</v>
      </c>
      <c r="M599" s="208"/>
      <c r="N599" s="208"/>
      <c r="O599" s="301">
        <v>0</v>
      </c>
      <c r="P599" s="208"/>
      <c r="Q599" s="548"/>
      <c r="R599" s="284"/>
      <c r="S599" s="284"/>
      <c r="T599" s="284"/>
      <c r="U599" s="284">
        <f t="shared" ref="U599:U602" si="115">SUM(Q599:T599)</f>
        <v>0</v>
      </c>
      <c r="V599" s="284"/>
      <c r="W599" s="284"/>
      <c r="X599" s="502"/>
      <c r="Y599" s="14"/>
      <c r="Z599" s="14"/>
    </row>
    <row r="600" spans="1:26" ht="25.5" customHeight="1">
      <c r="A600" s="555" t="s">
        <v>1199</v>
      </c>
      <c r="B600" s="88"/>
      <c r="C600" s="88"/>
      <c r="D600" s="260" t="s">
        <v>1200</v>
      </c>
      <c r="E600" s="260"/>
      <c r="F600" s="88"/>
      <c r="G600" s="554"/>
      <c r="H600" s="88">
        <v>15</v>
      </c>
      <c r="I600" s="208"/>
      <c r="J600" s="208"/>
      <c r="K600" s="292">
        <v>15</v>
      </c>
      <c r="L600" s="208">
        <f t="shared" si="112"/>
        <v>35840</v>
      </c>
      <c r="M600" s="208"/>
      <c r="N600" s="208">
        <v>35840</v>
      </c>
      <c r="O600" s="301">
        <v>0</v>
      </c>
      <c r="P600" s="208"/>
      <c r="Q600" s="548"/>
      <c r="R600" s="284">
        <v>35840</v>
      </c>
      <c r="S600" s="284"/>
      <c r="T600" s="284"/>
      <c r="U600" s="284">
        <f t="shared" si="115"/>
        <v>35840</v>
      </c>
      <c r="V600" s="284"/>
      <c r="W600" s="284"/>
      <c r="X600" s="412"/>
      <c r="Y600" s="14"/>
      <c r="Z600" s="14"/>
    </row>
    <row r="601" spans="1:26" ht="15.75" customHeight="1">
      <c r="A601" s="554" t="s">
        <v>1201</v>
      </c>
      <c r="B601" s="88"/>
      <c r="C601" s="88"/>
      <c r="D601" s="260" t="s">
        <v>1202</v>
      </c>
      <c r="E601" s="260"/>
      <c r="F601" s="88"/>
      <c r="G601" s="208"/>
      <c r="H601" s="208"/>
      <c r="I601" s="88">
        <v>115</v>
      </c>
      <c r="J601" s="208"/>
      <c r="K601" s="292">
        <v>115</v>
      </c>
      <c r="L601" s="208">
        <f t="shared" si="112"/>
        <v>57596.25</v>
      </c>
      <c r="M601" s="208"/>
      <c r="N601" s="208"/>
      <c r="O601" s="301">
        <v>57371.25</v>
      </c>
      <c r="P601" s="301">
        <v>225</v>
      </c>
      <c r="Q601" s="548"/>
      <c r="R601" s="284"/>
      <c r="S601" s="304">
        <v>57371.25</v>
      </c>
      <c r="T601" s="304">
        <v>225</v>
      </c>
      <c r="U601" s="284">
        <f t="shared" si="115"/>
        <v>57596.25</v>
      </c>
      <c r="V601" s="284"/>
      <c r="W601" s="284"/>
      <c r="X601" s="412"/>
      <c r="Y601" s="14"/>
      <c r="Z601" s="14"/>
    </row>
    <row r="602" spans="1:26" ht="15.75" customHeight="1">
      <c r="A602" s="555" t="s">
        <v>1203</v>
      </c>
      <c r="B602" s="88"/>
      <c r="C602" s="88"/>
      <c r="D602" s="88" t="s">
        <v>1204</v>
      </c>
      <c r="E602" s="260"/>
      <c r="F602" s="88"/>
      <c r="G602" s="208"/>
      <c r="H602" s="208"/>
      <c r="I602" s="88">
        <v>25</v>
      </c>
      <c r="J602" s="208"/>
      <c r="K602" s="292">
        <v>25</v>
      </c>
      <c r="L602" s="208">
        <f t="shared" si="112"/>
        <v>0</v>
      </c>
      <c r="M602" s="208"/>
      <c r="N602" s="208"/>
      <c r="O602" s="301">
        <v>0</v>
      </c>
      <c r="P602" s="208"/>
      <c r="Q602" s="284"/>
      <c r="R602" s="284"/>
      <c r="S602" s="284"/>
      <c r="T602" s="284"/>
      <c r="U602" s="284">
        <f t="shared" si="115"/>
        <v>0</v>
      </c>
      <c r="V602" s="284"/>
      <c r="W602" s="284"/>
      <c r="X602" s="412"/>
      <c r="Y602" s="14"/>
      <c r="Z602" s="14"/>
    </row>
    <row r="603" spans="1:26" ht="32.25" customHeight="1">
      <c r="A603" s="554" t="s">
        <v>1205</v>
      </c>
      <c r="B603" s="88"/>
      <c r="C603" s="88"/>
      <c r="D603" s="284"/>
      <c r="E603" s="284"/>
      <c r="F603" s="208"/>
      <c r="G603" s="208"/>
      <c r="H603" s="208"/>
      <c r="I603" s="208"/>
      <c r="J603" s="208"/>
      <c r="K603" s="208"/>
      <c r="L603" s="208"/>
      <c r="M603" s="293"/>
      <c r="N603" s="293"/>
      <c r="O603" s="293"/>
      <c r="P603" s="293"/>
      <c r="Q603" s="284"/>
      <c r="R603" s="284"/>
      <c r="S603" s="284"/>
      <c r="T603" s="284"/>
      <c r="U603" s="284"/>
      <c r="V603" s="284"/>
      <c r="W603" s="284"/>
      <c r="X603" s="412"/>
      <c r="Y603" s="14"/>
      <c r="Z603" s="14"/>
    </row>
    <row r="604" spans="1:26" ht="38.25" customHeight="1">
      <c r="A604" s="555" t="s">
        <v>1206</v>
      </c>
      <c r="B604" s="380">
        <v>65</v>
      </c>
      <c r="C604" s="260">
        <v>10</v>
      </c>
      <c r="D604" s="260">
        <v>10</v>
      </c>
      <c r="E604" s="260">
        <v>10</v>
      </c>
      <c r="F604" s="88">
        <v>10</v>
      </c>
      <c r="G604" s="88">
        <v>10</v>
      </c>
      <c r="H604" s="88">
        <v>35</v>
      </c>
      <c r="I604" s="88">
        <v>35</v>
      </c>
      <c r="J604" s="292">
        <v>40</v>
      </c>
      <c r="K604" s="291">
        <f>J604+I604+H604+G604</f>
        <v>120</v>
      </c>
      <c r="L604" s="208">
        <f t="shared" ref="L604:L606" si="116">M604+N604+O604+P604</f>
        <v>825243.56</v>
      </c>
      <c r="M604" s="208">
        <v>142633</v>
      </c>
      <c r="N604" s="208">
        <v>326615</v>
      </c>
      <c r="O604" s="301">
        <v>170773</v>
      </c>
      <c r="P604" s="301">
        <v>185222.56</v>
      </c>
      <c r="Q604" s="284">
        <v>142633</v>
      </c>
      <c r="R604" s="284">
        <v>326615</v>
      </c>
      <c r="S604" s="304">
        <v>170773</v>
      </c>
      <c r="T604" s="304">
        <v>185222.56</v>
      </c>
      <c r="U604" s="284">
        <f t="shared" ref="U604:U606" si="117">SUM(Q604:T604)</f>
        <v>825243.56</v>
      </c>
      <c r="V604" s="284"/>
      <c r="W604" s="284"/>
      <c r="X604" s="412"/>
      <c r="Y604" s="14"/>
      <c r="Z604" s="14"/>
    </row>
    <row r="605" spans="1:26" ht="18" customHeight="1">
      <c r="A605" s="555" t="s">
        <v>1207</v>
      </c>
      <c r="B605" s="260"/>
      <c r="C605" s="260"/>
      <c r="D605" s="260" t="s">
        <v>629</v>
      </c>
      <c r="E605" s="260"/>
      <c r="F605" s="88"/>
      <c r="G605" s="88"/>
      <c r="H605" s="88"/>
      <c r="I605" s="208"/>
      <c r="J605" s="208"/>
      <c r="K605" s="208"/>
      <c r="L605" s="208">
        <f t="shared" si="116"/>
        <v>13849</v>
      </c>
      <c r="M605" s="293">
        <v>2840</v>
      </c>
      <c r="N605" s="293">
        <v>11009</v>
      </c>
      <c r="O605" s="146">
        <v>0</v>
      </c>
      <c r="P605" s="293"/>
      <c r="Q605" s="284">
        <v>2840</v>
      </c>
      <c r="R605" s="284">
        <v>11009</v>
      </c>
      <c r="S605" s="284"/>
      <c r="T605" s="284"/>
      <c r="U605" s="284">
        <f t="shared" si="117"/>
        <v>13849</v>
      </c>
      <c r="V605" s="284"/>
      <c r="W605" s="284"/>
      <c r="X605" s="412"/>
      <c r="Y605" s="14"/>
      <c r="Z605" s="14"/>
    </row>
    <row r="606" spans="1:26" ht="24.75" customHeight="1">
      <c r="A606" s="555" t="s">
        <v>1208</v>
      </c>
      <c r="B606" s="260"/>
      <c r="C606" s="260"/>
      <c r="D606" s="260"/>
      <c r="E606" s="260" t="s">
        <v>629</v>
      </c>
      <c r="F606" s="88"/>
      <c r="G606" s="88"/>
      <c r="H606" s="88"/>
      <c r="I606" s="208"/>
      <c r="J606" s="208"/>
      <c r="K606" s="208"/>
      <c r="L606" s="208">
        <f t="shared" si="116"/>
        <v>0</v>
      </c>
      <c r="M606" s="293"/>
      <c r="N606" s="293"/>
      <c r="O606" s="301">
        <v>0</v>
      </c>
      <c r="P606" s="208"/>
      <c r="Q606" s="284"/>
      <c r="R606" s="284"/>
      <c r="S606" s="284"/>
      <c r="T606" s="284"/>
      <c r="U606" s="284">
        <f t="shared" si="117"/>
        <v>0</v>
      </c>
      <c r="V606" s="284"/>
      <c r="W606" s="284"/>
      <c r="X606" s="412"/>
      <c r="Y606" s="14"/>
      <c r="Z606" s="14"/>
    </row>
    <row r="607" spans="1:26" ht="26.25" customHeight="1">
      <c r="A607" s="554" t="s">
        <v>1209</v>
      </c>
      <c r="B607" s="260"/>
      <c r="C607" s="260"/>
      <c r="D607" s="260"/>
      <c r="E607" s="260"/>
      <c r="F607" s="88"/>
      <c r="G607" s="208"/>
      <c r="H607" s="208"/>
      <c r="I607" s="208"/>
      <c r="J607" s="208"/>
      <c r="K607" s="208"/>
      <c r="L607" s="208"/>
      <c r="M607" s="208"/>
      <c r="N607" s="208"/>
      <c r="O607" s="208"/>
      <c r="P607" s="208"/>
      <c r="Q607" s="548"/>
      <c r="R607" s="284"/>
      <c r="S607" s="284"/>
      <c r="T607" s="284"/>
      <c r="U607" s="284"/>
      <c r="V607" s="284"/>
      <c r="W607" s="284"/>
      <c r="X607" s="412"/>
      <c r="Y607" s="14"/>
      <c r="Z607" s="14"/>
    </row>
    <row r="608" spans="1:26" ht="26.25" customHeight="1">
      <c r="A608" s="508" t="s">
        <v>1210</v>
      </c>
      <c r="B608" s="260"/>
      <c r="C608" s="260"/>
      <c r="D608" s="260"/>
      <c r="E608" s="260"/>
      <c r="F608" s="88"/>
      <c r="G608" s="208"/>
      <c r="H608" s="208"/>
      <c r="I608" s="208"/>
      <c r="J608" s="208"/>
      <c r="K608" s="208"/>
      <c r="L608" s="95">
        <f>M608+N608+O608+P608</f>
        <v>436360</v>
      </c>
      <c r="M608" s="95">
        <f t="shared" ref="M608:U608" si="118">SUM(M609:M611)</f>
        <v>125000</v>
      </c>
      <c r="N608" s="95">
        <f t="shared" si="118"/>
        <v>241360</v>
      </c>
      <c r="O608" s="95">
        <f t="shared" si="118"/>
        <v>70000</v>
      </c>
      <c r="P608" s="95">
        <f t="shared" si="118"/>
        <v>0</v>
      </c>
      <c r="Q608" s="95">
        <f t="shared" si="118"/>
        <v>125000</v>
      </c>
      <c r="R608" s="95">
        <f t="shared" si="118"/>
        <v>241360</v>
      </c>
      <c r="S608" s="95">
        <f t="shared" si="118"/>
        <v>70000</v>
      </c>
      <c r="T608" s="95">
        <f t="shared" si="118"/>
        <v>0</v>
      </c>
      <c r="U608" s="95">
        <f t="shared" si="118"/>
        <v>436360</v>
      </c>
      <c r="V608" s="558"/>
      <c r="W608" s="557" t="s">
        <v>1192</v>
      </c>
      <c r="X608" s="412"/>
      <c r="Y608" s="14"/>
      <c r="Z608" s="14"/>
    </row>
    <row r="609" spans="1:26" ht="18.75" customHeight="1">
      <c r="A609" s="554"/>
      <c r="B609" s="260"/>
      <c r="C609" s="260"/>
      <c r="D609" s="260"/>
      <c r="E609" s="260"/>
      <c r="F609" s="88"/>
      <c r="G609" s="208"/>
      <c r="H609" s="208"/>
      <c r="I609" s="208"/>
      <c r="J609" s="208"/>
      <c r="K609" s="208"/>
      <c r="L609" s="208"/>
      <c r="M609" s="208"/>
      <c r="N609" s="208"/>
      <c r="O609" s="208"/>
      <c r="P609" s="208"/>
      <c r="Q609" s="548"/>
      <c r="R609" s="284"/>
      <c r="S609" s="284"/>
      <c r="T609" s="284"/>
      <c r="U609" s="284"/>
      <c r="V609" s="284"/>
      <c r="W609" s="284"/>
      <c r="X609" s="502"/>
      <c r="Y609" s="14"/>
      <c r="Z609" s="14"/>
    </row>
    <row r="610" spans="1:26" ht="25.5" customHeight="1">
      <c r="A610" s="554" t="s">
        <v>1211</v>
      </c>
      <c r="B610" s="380">
        <v>102</v>
      </c>
      <c r="C610" s="260"/>
      <c r="D610" s="269" t="s">
        <v>1212</v>
      </c>
      <c r="E610" s="267"/>
      <c r="F610" s="269"/>
      <c r="G610" s="208" t="s">
        <v>1213</v>
      </c>
      <c r="H610" s="208"/>
      <c r="I610" s="208"/>
      <c r="J610" s="208"/>
      <c r="K610" s="292">
        <v>102</v>
      </c>
      <c r="L610" s="208">
        <f t="shared" ref="L610:L611" si="119">M610+N610+O610+P610</f>
        <v>413360</v>
      </c>
      <c r="M610" s="208">
        <v>102000</v>
      </c>
      <c r="N610" s="208">
        <v>241360</v>
      </c>
      <c r="O610" s="301">
        <v>70000</v>
      </c>
      <c r="P610" s="208"/>
      <c r="Q610" s="284">
        <v>102000</v>
      </c>
      <c r="R610" s="284">
        <v>241360</v>
      </c>
      <c r="S610" s="304">
        <v>70000</v>
      </c>
      <c r="T610" s="284"/>
      <c r="U610" s="284">
        <f t="shared" ref="U610:U611" si="120">SUM(Q610:T610)</f>
        <v>413360</v>
      </c>
      <c r="V610" s="284"/>
      <c r="W610" s="284"/>
      <c r="X610" s="412"/>
      <c r="Y610" s="14"/>
      <c r="Z610" s="14"/>
    </row>
    <row r="611" spans="1:26" ht="15.75" customHeight="1">
      <c r="A611" s="555" t="s">
        <v>1214</v>
      </c>
      <c r="B611" s="190">
        <v>90</v>
      </c>
      <c r="C611" s="88" t="s">
        <v>1215</v>
      </c>
      <c r="D611" s="88"/>
      <c r="E611" s="260"/>
      <c r="F611" s="88"/>
      <c r="G611" s="208" t="s">
        <v>1216</v>
      </c>
      <c r="H611" s="208"/>
      <c r="I611" s="208"/>
      <c r="J611" s="208"/>
      <c r="K611" s="292">
        <v>90</v>
      </c>
      <c r="L611" s="208">
        <f t="shared" si="119"/>
        <v>23000</v>
      </c>
      <c r="M611" s="208">
        <v>23000</v>
      </c>
      <c r="N611" s="208"/>
      <c r="O611" s="301">
        <v>0</v>
      </c>
      <c r="P611" s="208"/>
      <c r="Q611" s="284">
        <v>23000</v>
      </c>
      <c r="R611" s="284"/>
      <c r="S611" s="284"/>
      <c r="T611" s="284"/>
      <c r="U611" s="284">
        <f t="shared" si="120"/>
        <v>23000</v>
      </c>
      <c r="V611" s="284"/>
      <c r="W611" s="284"/>
      <c r="X611" s="412"/>
      <c r="Y611" s="14"/>
      <c r="Z611" s="14"/>
    </row>
    <row r="612" spans="1:26" ht="15.75" customHeight="1">
      <c r="A612" s="554"/>
      <c r="B612" s="284"/>
      <c r="C612" s="284"/>
      <c r="D612" s="284"/>
      <c r="E612" s="284"/>
      <c r="F612" s="208"/>
      <c r="G612" s="208"/>
      <c r="H612" s="208"/>
      <c r="I612" s="208"/>
      <c r="J612" s="208"/>
      <c r="K612" s="208"/>
      <c r="L612" s="208"/>
      <c r="M612" s="208"/>
      <c r="N612" s="208"/>
      <c r="O612" s="208"/>
      <c r="P612" s="208"/>
      <c r="Q612" s="548"/>
      <c r="R612" s="284"/>
      <c r="S612" s="284"/>
      <c r="T612" s="284"/>
      <c r="U612" s="284"/>
      <c r="V612" s="284"/>
      <c r="W612" s="284"/>
      <c r="X612" s="412"/>
      <c r="Y612" s="14"/>
      <c r="Z612" s="14"/>
    </row>
    <row r="613" spans="1:26" ht="15.75" customHeight="1">
      <c r="A613" s="554"/>
      <c r="B613" s="284"/>
      <c r="C613" s="284"/>
      <c r="D613" s="284"/>
      <c r="E613" s="284"/>
      <c r="F613" s="208"/>
      <c r="G613" s="208"/>
      <c r="H613" s="208"/>
      <c r="I613" s="208"/>
      <c r="J613" s="208"/>
      <c r="K613" s="208"/>
      <c r="L613" s="208"/>
      <c r="M613" s="208"/>
      <c r="N613" s="208"/>
      <c r="O613" s="208"/>
      <c r="P613" s="208"/>
      <c r="Q613" s="548"/>
      <c r="R613" s="284"/>
      <c r="S613" s="284"/>
      <c r="T613" s="284"/>
      <c r="U613" s="284"/>
      <c r="V613" s="284"/>
      <c r="W613" s="284"/>
      <c r="X613" s="412"/>
      <c r="Y613" s="14"/>
      <c r="Z613" s="14"/>
    </row>
    <row r="614" spans="1:26" ht="25.5" customHeight="1">
      <c r="A614" s="550" t="s">
        <v>1217</v>
      </c>
      <c r="B614" s="284"/>
      <c r="C614" s="284"/>
      <c r="D614" s="284"/>
      <c r="E614" s="284"/>
      <c r="F614" s="208"/>
      <c r="G614" s="208"/>
      <c r="H614" s="208"/>
      <c r="I614" s="208"/>
      <c r="J614" s="208"/>
      <c r="K614" s="208"/>
      <c r="L614" s="95">
        <f t="shared" ref="L614:L617" si="121">M614+N614+O614+P614</f>
        <v>393459.75</v>
      </c>
      <c r="M614" s="95">
        <f t="shared" ref="M614:O614" si="122">SUM(M615:M619)</f>
        <v>9948</v>
      </c>
      <c r="N614" s="95">
        <f t="shared" si="122"/>
        <v>355388.25</v>
      </c>
      <c r="O614" s="95">
        <f t="shared" si="122"/>
        <v>11493.5</v>
      </c>
      <c r="P614" s="391">
        <v>16630</v>
      </c>
      <c r="Q614" s="95">
        <f t="shared" ref="Q614:S614" si="123">SUM(Q615:Q619)</f>
        <v>9948</v>
      </c>
      <c r="R614" s="95">
        <f t="shared" si="123"/>
        <v>355388.25</v>
      </c>
      <c r="S614" s="95">
        <f t="shared" si="123"/>
        <v>11493.5</v>
      </c>
      <c r="T614" s="391">
        <v>16630</v>
      </c>
      <c r="U614" s="95">
        <f>Q614+R614+S614+T614</f>
        <v>393459.75</v>
      </c>
      <c r="V614" s="558"/>
      <c r="W614" s="284"/>
      <c r="X614" s="412"/>
      <c r="Y614" s="14"/>
      <c r="Z614" s="14"/>
    </row>
    <row r="615" spans="1:26" ht="15.75" customHeight="1">
      <c r="A615" s="555" t="s">
        <v>1218</v>
      </c>
      <c r="B615" s="291">
        <f>E615+F615+G615+H615</f>
        <v>3</v>
      </c>
      <c r="C615" s="88">
        <v>1</v>
      </c>
      <c r="D615" s="260"/>
      <c r="E615" s="260"/>
      <c r="F615" s="88">
        <v>1</v>
      </c>
      <c r="G615" s="88">
        <v>1</v>
      </c>
      <c r="H615" s="291">
        <v>1</v>
      </c>
      <c r="I615" s="208"/>
      <c r="J615" s="292"/>
      <c r="K615" s="292"/>
      <c r="L615" s="208">
        <f t="shared" si="121"/>
        <v>345000</v>
      </c>
      <c r="M615" s="95"/>
      <c r="N615" s="208">
        <v>345000</v>
      </c>
      <c r="O615" s="391">
        <v>0</v>
      </c>
      <c r="P615" s="95"/>
      <c r="Q615" s="284"/>
      <c r="R615" s="284">
        <v>345000</v>
      </c>
      <c r="S615" s="284"/>
      <c r="T615" s="284"/>
      <c r="U615" s="284">
        <f t="shared" ref="U615:U617" si="124">SUM(Q615:T615)</f>
        <v>345000</v>
      </c>
      <c r="V615" s="284"/>
      <c r="W615" s="284"/>
      <c r="X615" s="502"/>
      <c r="Y615" s="14"/>
      <c r="Z615" s="14"/>
    </row>
    <row r="616" spans="1:26" ht="25.5" customHeight="1">
      <c r="A616" s="555" t="s">
        <v>1219</v>
      </c>
      <c r="B616" s="260"/>
      <c r="C616" s="260" t="s">
        <v>1220</v>
      </c>
      <c r="D616" s="260" t="s">
        <v>1220</v>
      </c>
      <c r="E616" s="260" t="s">
        <v>1220</v>
      </c>
      <c r="F616" s="88" t="s">
        <v>1220</v>
      </c>
      <c r="G616" s="208"/>
      <c r="H616" s="208"/>
      <c r="I616" s="208"/>
      <c r="J616" s="208"/>
      <c r="K616" s="208"/>
      <c r="L616" s="208">
        <f t="shared" si="121"/>
        <v>0</v>
      </c>
      <c r="M616" s="293"/>
      <c r="N616" s="293"/>
      <c r="O616" s="146">
        <v>0</v>
      </c>
      <c r="P616" s="293"/>
      <c r="Q616" s="548"/>
      <c r="R616" s="284"/>
      <c r="S616" s="284"/>
      <c r="T616" s="284"/>
      <c r="U616" s="284">
        <f t="shared" si="124"/>
        <v>0</v>
      </c>
      <c r="V616" s="444"/>
      <c r="W616" s="284"/>
      <c r="X616" s="412"/>
      <c r="Y616" s="14"/>
      <c r="Z616" s="14"/>
    </row>
    <row r="617" spans="1:26" ht="15.75" customHeight="1">
      <c r="A617" s="555" t="s">
        <v>1221</v>
      </c>
      <c r="B617" s="88">
        <v>4</v>
      </c>
      <c r="C617" s="88">
        <v>1</v>
      </c>
      <c r="D617" s="88">
        <v>1</v>
      </c>
      <c r="E617" s="88">
        <v>1</v>
      </c>
      <c r="F617" s="88">
        <v>1</v>
      </c>
      <c r="G617" s="88">
        <v>1</v>
      </c>
      <c r="H617" s="88">
        <v>1</v>
      </c>
      <c r="I617" s="292">
        <v>1</v>
      </c>
      <c r="J617" s="292">
        <v>1</v>
      </c>
      <c r="K617" s="291">
        <f>J617+I617+H617+G617</f>
        <v>4</v>
      </c>
      <c r="L617" s="208">
        <f t="shared" si="121"/>
        <v>42518.5</v>
      </c>
      <c r="M617" s="208">
        <v>8948</v>
      </c>
      <c r="N617" s="208">
        <v>7900</v>
      </c>
      <c r="O617" s="301">
        <v>10412</v>
      </c>
      <c r="P617" s="301">
        <v>15258.5</v>
      </c>
      <c r="Q617" s="284">
        <v>8948</v>
      </c>
      <c r="R617" s="284">
        <v>7900</v>
      </c>
      <c r="S617" s="304">
        <v>10412</v>
      </c>
      <c r="T617" s="304">
        <v>15258.5</v>
      </c>
      <c r="U617" s="284">
        <f t="shared" si="124"/>
        <v>42518.5</v>
      </c>
      <c r="V617" s="284"/>
      <c r="W617" s="284"/>
      <c r="X617" s="412"/>
      <c r="Y617" s="14"/>
      <c r="Z617" s="14"/>
    </row>
    <row r="618" spans="1:26" ht="15.75" customHeight="1">
      <c r="A618" s="554" t="s">
        <v>1222</v>
      </c>
      <c r="B618" s="260"/>
      <c r="C618" s="260"/>
      <c r="D618" s="260"/>
      <c r="E618" s="260"/>
      <c r="F618" s="88"/>
      <c r="G618" s="208"/>
      <c r="H618" s="208"/>
      <c r="I618" s="208"/>
      <c r="J618" s="208"/>
      <c r="K618" s="208"/>
      <c r="L618" s="208"/>
      <c r="M618" s="208"/>
      <c r="N618" s="208"/>
      <c r="O618" s="208"/>
      <c r="P618" s="208"/>
      <c r="Q618" s="284"/>
      <c r="R618" s="284"/>
      <c r="S618" s="284"/>
      <c r="T618" s="284"/>
      <c r="U618" s="284"/>
      <c r="V618" s="284"/>
      <c r="W618" s="284"/>
      <c r="X618" s="412"/>
      <c r="Y618" s="14"/>
      <c r="Z618" s="14"/>
    </row>
    <row r="619" spans="1:26" ht="15.75" customHeight="1">
      <c r="A619" s="284" t="s">
        <v>1223</v>
      </c>
      <c r="B619" s="88">
        <v>4</v>
      </c>
      <c r="C619" s="88">
        <v>1</v>
      </c>
      <c r="D619" s="88">
        <v>1</v>
      </c>
      <c r="E619" s="88">
        <v>1</v>
      </c>
      <c r="F619" s="88">
        <v>1</v>
      </c>
      <c r="G619" s="88">
        <v>1</v>
      </c>
      <c r="H619" s="88">
        <v>1</v>
      </c>
      <c r="I619" s="292">
        <v>1</v>
      </c>
      <c r="J619" s="292">
        <v>1</v>
      </c>
      <c r="K619" s="291">
        <f>J619+I619+H619+G619</f>
        <v>4</v>
      </c>
      <c r="L619" s="208">
        <f t="shared" ref="L619:L620" si="125">M619+N619+O619+P619</f>
        <v>5941.25</v>
      </c>
      <c r="M619" s="208">
        <v>1000</v>
      </c>
      <c r="N619" s="208">
        <v>2488.25</v>
      </c>
      <c r="O619" s="301">
        <v>1081.5</v>
      </c>
      <c r="P619" s="301">
        <v>1371.5</v>
      </c>
      <c r="Q619" s="284">
        <v>1000</v>
      </c>
      <c r="R619" s="284">
        <v>2488.25</v>
      </c>
      <c r="S619" s="304">
        <v>1081.5</v>
      </c>
      <c r="T619" s="304">
        <v>1371.5</v>
      </c>
      <c r="U619" s="284">
        <f>SUM(Q619:T619)</f>
        <v>5941.25</v>
      </c>
      <c r="V619" s="284"/>
      <c r="W619" s="284"/>
      <c r="X619" s="412"/>
      <c r="Y619" s="14"/>
      <c r="Z619" s="14"/>
    </row>
    <row r="620" spans="1:26" ht="25.5" customHeight="1">
      <c r="A620" s="275" t="s">
        <v>1224</v>
      </c>
      <c r="B620" s="267"/>
      <c r="C620" s="267"/>
      <c r="D620" s="267"/>
      <c r="E620" s="267"/>
      <c r="F620" s="269"/>
      <c r="G620" s="293"/>
      <c r="H620" s="293"/>
      <c r="I620" s="293"/>
      <c r="J620" s="293"/>
      <c r="K620" s="293"/>
      <c r="L620" s="285">
        <f t="shared" si="125"/>
        <v>4103928.87</v>
      </c>
      <c r="M620" s="285">
        <f t="shared" ref="M620:O620" si="126">SUM(M621:M628)</f>
        <v>966470.32000000007</v>
      </c>
      <c r="N620" s="285">
        <f t="shared" si="126"/>
        <v>1070793.55</v>
      </c>
      <c r="O620" s="285">
        <f t="shared" si="126"/>
        <v>1925362.67</v>
      </c>
      <c r="P620" s="394">
        <v>141302.32999999999</v>
      </c>
      <c r="Q620" s="285">
        <f t="shared" ref="Q620:S620" si="127">SUM(Q621:Q628)</f>
        <v>966470.32000000007</v>
      </c>
      <c r="R620" s="285">
        <f t="shared" si="127"/>
        <v>1070793.55</v>
      </c>
      <c r="S620" s="285">
        <f t="shared" si="127"/>
        <v>1925362.67</v>
      </c>
      <c r="T620" s="394">
        <v>141302.32999999999</v>
      </c>
      <c r="U620" s="285">
        <f>Q620+R620+S620+T620</f>
        <v>4103928.87</v>
      </c>
      <c r="V620" s="286"/>
      <c r="W620" s="286" t="s">
        <v>1192</v>
      </c>
      <c r="X620" s="412"/>
      <c r="Y620" s="14"/>
      <c r="Z620" s="14"/>
    </row>
    <row r="621" spans="1:26" ht="32.25" customHeight="1">
      <c r="A621" s="507" t="s">
        <v>1225</v>
      </c>
      <c r="B621" s="88">
        <f t="shared" ref="B621:B624" si="128">E621+F621+G621+H621</f>
        <v>16</v>
      </c>
      <c r="C621" s="88">
        <v>4</v>
      </c>
      <c r="D621" s="88">
        <v>4</v>
      </c>
      <c r="E621" s="88">
        <v>4</v>
      </c>
      <c r="F621" s="88">
        <v>4</v>
      </c>
      <c r="G621" s="88">
        <v>4</v>
      </c>
      <c r="H621" s="88">
        <v>4</v>
      </c>
      <c r="I621" s="292">
        <v>4</v>
      </c>
      <c r="J621" s="292">
        <v>4</v>
      </c>
      <c r="K621" s="291">
        <f t="shared" ref="K621:K624" si="129">J621+I621+H621+G621</f>
        <v>16</v>
      </c>
      <c r="L621" s="208">
        <f>N621+O621+P621</f>
        <v>111550</v>
      </c>
      <c r="M621" s="208"/>
      <c r="N621" s="208">
        <v>42000</v>
      </c>
      <c r="O621" s="301">
        <v>21400</v>
      </c>
      <c r="P621" s="301">
        <v>48150</v>
      </c>
      <c r="Q621" s="284"/>
      <c r="R621" s="284">
        <v>42000</v>
      </c>
      <c r="S621" s="304">
        <v>21400</v>
      </c>
      <c r="T621" s="304">
        <v>48150</v>
      </c>
      <c r="U621" s="284">
        <f>T621+S621+R621</f>
        <v>111550</v>
      </c>
      <c r="V621" s="284"/>
      <c r="W621" s="284"/>
      <c r="X621" s="559"/>
      <c r="Y621" s="14"/>
      <c r="Z621" s="14"/>
    </row>
    <row r="622" spans="1:26" ht="15.75" customHeight="1">
      <c r="A622" s="284" t="s">
        <v>1226</v>
      </c>
      <c r="B622" s="88">
        <f t="shared" si="128"/>
        <v>168</v>
      </c>
      <c r="C622" s="88">
        <v>42</v>
      </c>
      <c r="D622" s="88">
        <v>42</v>
      </c>
      <c r="E622" s="88">
        <v>42</v>
      </c>
      <c r="F622" s="88">
        <v>42</v>
      </c>
      <c r="G622" s="88">
        <v>42</v>
      </c>
      <c r="H622" s="88">
        <v>42</v>
      </c>
      <c r="I622" s="292">
        <v>42</v>
      </c>
      <c r="J622" s="292">
        <v>42</v>
      </c>
      <c r="K622" s="291">
        <f t="shared" si="129"/>
        <v>168</v>
      </c>
      <c r="L622" s="208">
        <f t="shared" ref="L622:L625" si="130">M622+N622+O622+P622</f>
        <v>541750</v>
      </c>
      <c r="M622" s="208">
        <v>138600</v>
      </c>
      <c r="N622" s="208">
        <v>135575</v>
      </c>
      <c r="O622" s="301">
        <v>267575</v>
      </c>
      <c r="P622" s="301">
        <v>0</v>
      </c>
      <c r="Q622" s="284">
        <v>138600</v>
      </c>
      <c r="R622" s="284">
        <v>135575</v>
      </c>
      <c r="S622" s="304">
        <v>267575</v>
      </c>
      <c r="T622" s="284"/>
      <c r="U622" s="284">
        <f t="shared" ref="U622:U623" si="131">SUM(Q622:T622)</f>
        <v>541750</v>
      </c>
      <c r="V622" s="284"/>
      <c r="W622" s="284"/>
      <c r="X622" s="412"/>
      <c r="Y622" s="14"/>
      <c r="Z622" s="14"/>
    </row>
    <row r="623" spans="1:26" ht="26.25" customHeight="1">
      <c r="A623" s="426" t="s">
        <v>1227</v>
      </c>
      <c r="B623" s="88">
        <f t="shared" si="128"/>
        <v>4</v>
      </c>
      <c r="C623" s="88">
        <v>1</v>
      </c>
      <c r="D623" s="88">
        <v>1</v>
      </c>
      <c r="E623" s="88">
        <v>1</v>
      </c>
      <c r="F623" s="88">
        <v>1</v>
      </c>
      <c r="G623" s="88">
        <v>1</v>
      </c>
      <c r="H623" s="88">
        <v>1</v>
      </c>
      <c r="I623" s="292">
        <v>1</v>
      </c>
      <c r="J623" s="292">
        <v>1</v>
      </c>
      <c r="K623" s="291">
        <f t="shared" si="129"/>
        <v>4</v>
      </c>
      <c r="L623" s="208">
        <f t="shared" si="130"/>
        <v>338480.87</v>
      </c>
      <c r="M623" s="301">
        <v>37792.32</v>
      </c>
      <c r="N623" s="208">
        <v>123990.55</v>
      </c>
      <c r="O623" s="301">
        <v>115693.67</v>
      </c>
      <c r="P623" s="301">
        <v>61004.33</v>
      </c>
      <c r="Q623" s="284">
        <v>37792.32</v>
      </c>
      <c r="R623" s="284">
        <v>123990.55</v>
      </c>
      <c r="S623" s="304">
        <v>115693.67</v>
      </c>
      <c r="T623" s="304">
        <v>61004.33</v>
      </c>
      <c r="U623" s="284">
        <f t="shared" si="131"/>
        <v>338480.87</v>
      </c>
      <c r="V623" s="284"/>
      <c r="W623" s="284"/>
      <c r="X623" s="412"/>
      <c r="Y623" s="14"/>
      <c r="Z623" s="14"/>
    </row>
    <row r="624" spans="1:26" ht="32.25" customHeight="1">
      <c r="A624" s="426" t="s">
        <v>1228</v>
      </c>
      <c r="B624" s="88">
        <f t="shared" si="128"/>
        <v>16</v>
      </c>
      <c r="C624" s="88">
        <v>4</v>
      </c>
      <c r="D624" s="88">
        <v>4</v>
      </c>
      <c r="E624" s="88">
        <v>4</v>
      </c>
      <c r="F624" s="88">
        <v>4</v>
      </c>
      <c r="G624" s="88">
        <v>4</v>
      </c>
      <c r="H624" s="88">
        <v>4</v>
      </c>
      <c r="I624" s="292">
        <v>4</v>
      </c>
      <c r="J624" s="292">
        <v>4</v>
      </c>
      <c r="K624" s="291">
        <f t="shared" si="129"/>
        <v>16</v>
      </c>
      <c r="L624" s="208">
        <f t="shared" si="130"/>
        <v>0</v>
      </c>
      <c r="M624" s="208"/>
      <c r="N624" s="208"/>
      <c r="O624" s="301"/>
      <c r="P624" s="301"/>
      <c r="Q624" s="284"/>
      <c r="R624" s="284"/>
      <c r="S624" s="284"/>
      <c r="T624" s="284"/>
      <c r="U624" s="284"/>
      <c r="V624" s="284">
        <f>S624</f>
        <v>0</v>
      </c>
      <c r="W624" s="284"/>
      <c r="X624" s="412"/>
      <c r="Y624" s="14"/>
      <c r="Z624" s="14"/>
    </row>
    <row r="625" spans="1:33" ht="15.75" customHeight="1">
      <c r="A625" s="507" t="s">
        <v>1229</v>
      </c>
      <c r="B625" s="88"/>
      <c r="C625" s="88"/>
      <c r="D625" s="88"/>
      <c r="E625" s="88"/>
      <c r="F625" s="88"/>
      <c r="G625" s="208"/>
      <c r="H625" s="208"/>
      <c r="I625" s="208"/>
      <c r="J625" s="208"/>
      <c r="K625" s="208"/>
      <c r="L625" s="208">
        <f t="shared" si="130"/>
        <v>3062960</v>
      </c>
      <c r="M625" s="293">
        <v>783828</v>
      </c>
      <c r="N625" s="293">
        <v>766228</v>
      </c>
      <c r="O625" s="146">
        <v>1480756</v>
      </c>
      <c r="P625" s="146">
        <v>32148</v>
      </c>
      <c r="Q625" s="296">
        <v>783828</v>
      </c>
      <c r="R625" s="284">
        <v>766228</v>
      </c>
      <c r="S625" s="304">
        <v>1480756</v>
      </c>
      <c r="T625" s="304">
        <v>32148</v>
      </c>
      <c r="U625" s="284">
        <f>SUM(Q625:T625)</f>
        <v>3062960</v>
      </c>
      <c r="V625" s="284"/>
      <c r="W625" s="284"/>
      <c r="X625" s="412"/>
      <c r="Y625" s="14"/>
      <c r="Z625" s="14"/>
    </row>
    <row r="626" spans="1:33" ht="39" customHeight="1">
      <c r="A626" s="426" t="s">
        <v>1230</v>
      </c>
      <c r="B626" s="260">
        <f>E626+F626+G626+H626</f>
        <v>56</v>
      </c>
      <c r="C626" s="260">
        <v>14</v>
      </c>
      <c r="D626" s="260">
        <v>14</v>
      </c>
      <c r="E626" s="260">
        <v>14</v>
      </c>
      <c r="F626" s="88">
        <v>14</v>
      </c>
      <c r="G626" s="88">
        <v>14</v>
      </c>
      <c r="H626" s="88">
        <v>14</v>
      </c>
      <c r="I626" s="292">
        <v>14</v>
      </c>
      <c r="J626" s="292">
        <v>14</v>
      </c>
      <c r="K626" s="291">
        <f>J626+I626+H626+G626</f>
        <v>56</v>
      </c>
      <c r="L626" s="208"/>
      <c r="M626" s="208"/>
      <c r="N626" s="208"/>
      <c r="O626" s="208"/>
      <c r="P626" s="208"/>
      <c r="Q626" s="284"/>
      <c r="R626" s="284"/>
      <c r="S626" s="284"/>
      <c r="T626" s="284"/>
      <c r="U626" s="284"/>
      <c r="V626" s="284"/>
      <c r="W626" s="284"/>
      <c r="X626" s="412"/>
      <c r="Y626" s="14"/>
      <c r="Z626" s="14"/>
    </row>
    <row r="627" spans="1:33" ht="15.75" customHeight="1">
      <c r="A627" s="426" t="s">
        <v>1231</v>
      </c>
      <c r="B627" s="260"/>
      <c r="C627" s="260"/>
      <c r="D627" s="260"/>
      <c r="E627" s="260"/>
      <c r="F627" s="88" t="s">
        <v>629</v>
      </c>
      <c r="G627" s="208"/>
      <c r="H627" s="208"/>
      <c r="I627" s="208"/>
      <c r="J627" s="208"/>
      <c r="K627" s="208"/>
      <c r="L627" s="208">
        <f t="shared" ref="L627:L629" si="132">M627+N627+O627+P627</f>
        <v>39938</v>
      </c>
      <c r="M627" s="208"/>
      <c r="N627" s="208"/>
      <c r="O627" s="301">
        <v>39938</v>
      </c>
      <c r="P627" s="301">
        <v>0</v>
      </c>
      <c r="Q627" s="284"/>
      <c r="R627" s="284"/>
      <c r="S627" s="304">
        <v>39938</v>
      </c>
      <c r="T627" s="284"/>
      <c r="U627" s="284">
        <f t="shared" ref="U627:U628" si="133">SUM(Q627:T627)</f>
        <v>39938</v>
      </c>
      <c r="V627" s="284"/>
      <c r="W627" s="284"/>
      <c r="X627" s="412"/>
      <c r="Y627" s="14"/>
      <c r="Z627" s="14"/>
    </row>
    <row r="628" spans="1:33" ht="15.75" customHeight="1">
      <c r="A628" s="494" t="s">
        <v>1232</v>
      </c>
      <c r="B628" s="284">
        <f>E628+F628+G628+H628</f>
        <v>12</v>
      </c>
      <c r="C628" s="260">
        <v>2</v>
      </c>
      <c r="D628" s="260">
        <v>2</v>
      </c>
      <c r="E628" s="260">
        <v>2</v>
      </c>
      <c r="F628" s="88">
        <v>2</v>
      </c>
      <c r="G628" s="208"/>
      <c r="H628" s="291">
        <v>8</v>
      </c>
      <c r="I628" s="292">
        <v>10</v>
      </c>
      <c r="J628" s="208"/>
      <c r="K628" s="291">
        <f>J628+I628+H628+G628</f>
        <v>18</v>
      </c>
      <c r="L628" s="208">
        <f t="shared" si="132"/>
        <v>9250</v>
      </c>
      <c r="M628" s="208">
        <v>6250</v>
      </c>
      <c r="N628" s="208">
        <v>3000</v>
      </c>
      <c r="O628" s="301">
        <v>0</v>
      </c>
      <c r="P628" s="301"/>
      <c r="Q628" s="284">
        <v>6250</v>
      </c>
      <c r="R628" s="284">
        <v>3000</v>
      </c>
      <c r="S628" s="284"/>
      <c r="T628" s="284"/>
      <c r="U628" s="284">
        <f t="shared" si="133"/>
        <v>9250</v>
      </c>
      <c r="V628" s="284"/>
      <c r="W628" s="284"/>
      <c r="X628" s="412"/>
      <c r="Y628" s="14"/>
      <c r="Z628" s="14"/>
    </row>
    <row r="629" spans="1:33" ht="25.5" customHeight="1">
      <c r="A629" s="410" t="s">
        <v>1233</v>
      </c>
      <c r="B629" s="260"/>
      <c r="C629" s="260"/>
      <c r="D629" s="260"/>
      <c r="E629" s="260"/>
      <c r="F629" s="88"/>
      <c r="G629" s="208"/>
      <c r="H629" s="208"/>
      <c r="I629" s="208"/>
      <c r="J629" s="208"/>
      <c r="K629" s="208"/>
      <c r="L629" s="95">
        <f t="shared" si="132"/>
        <v>322875</v>
      </c>
      <c r="M629" s="95">
        <f t="shared" ref="M629:O629" si="134">SUM(M631:M636)</f>
        <v>61750</v>
      </c>
      <c r="N629" s="95">
        <f t="shared" si="134"/>
        <v>140600</v>
      </c>
      <c r="O629" s="95">
        <f t="shared" si="134"/>
        <v>50845</v>
      </c>
      <c r="P629" s="391">
        <v>69680</v>
      </c>
      <c r="Q629" s="95">
        <f t="shared" ref="Q629:S629" si="135">SUM(Q631:Q636)</f>
        <v>61750</v>
      </c>
      <c r="R629" s="95">
        <f t="shared" si="135"/>
        <v>140600</v>
      </c>
      <c r="S629" s="95">
        <f t="shared" si="135"/>
        <v>50845</v>
      </c>
      <c r="T629" s="391">
        <v>69680</v>
      </c>
      <c r="U629" s="95">
        <f>SUM(U631:U636)</f>
        <v>322875</v>
      </c>
      <c r="V629" s="551"/>
      <c r="W629" s="284"/>
      <c r="X629" s="412"/>
      <c r="Y629" s="14"/>
      <c r="Z629" s="14"/>
      <c r="AA629" s="14"/>
      <c r="AB629" s="14"/>
      <c r="AC629" s="14"/>
      <c r="AD629" s="14"/>
      <c r="AE629" s="14"/>
      <c r="AF629" s="14"/>
      <c r="AG629" s="14"/>
    </row>
    <row r="630" spans="1:33" ht="15.75" customHeight="1">
      <c r="A630" s="410"/>
      <c r="B630" s="260"/>
      <c r="C630" s="260"/>
      <c r="D630" s="260"/>
      <c r="E630" s="260"/>
      <c r="F630" s="88"/>
      <c r="G630" s="208"/>
      <c r="H630" s="208"/>
      <c r="I630" s="208"/>
      <c r="J630" s="208"/>
      <c r="K630" s="208"/>
      <c r="L630" s="208"/>
      <c r="M630" s="551"/>
      <c r="N630" s="551"/>
      <c r="O630" s="551"/>
      <c r="P630" s="551"/>
      <c r="Q630" s="551"/>
      <c r="R630" s="551"/>
      <c r="S630" s="551"/>
      <c r="T630" s="551"/>
      <c r="U630" s="551"/>
      <c r="V630" s="551"/>
      <c r="W630" s="284"/>
      <c r="X630" s="502"/>
      <c r="Y630" s="14"/>
      <c r="Z630" s="14"/>
    </row>
    <row r="631" spans="1:33" ht="15.75" customHeight="1">
      <c r="A631" s="284" t="s">
        <v>1234</v>
      </c>
      <c r="B631" s="260"/>
      <c r="C631" s="260"/>
      <c r="D631" s="88"/>
      <c r="E631" s="88" t="s">
        <v>629</v>
      </c>
      <c r="F631" s="88" t="s">
        <v>629</v>
      </c>
      <c r="G631" s="291" t="s">
        <v>629</v>
      </c>
      <c r="H631" s="208"/>
      <c r="I631" s="208"/>
      <c r="J631" s="208"/>
      <c r="K631" s="208"/>
      <c r="L631" s="208">
        <f t="shared" ref="L631:L637" si="136">M631+N631+O631+P631</f>
        <v>3830</v>
      </c>
      <c r="M631" s="208"/>
      <c r="N631" s="208">
        <v>2430</v>
      </c>
      <c r="O631" s="301">
        <v>1400</v>
      </c>
      <c r="P631" s="301"/>
      <c r="Q631" s="284"/>
      <c r="R631" s="284">
        <v>2430</v>
      </c>
      <c r="S631" s="304">
        <v>1400</v>
      </c>
      <c r="T631" s="284"/>
      <c r="U631" s="284">
        <f t="shared" ref="U631:U632" si="137">SUM(Q631:T631)</f>
        <v>3830</v>
      </c>
      <c r="V631" s="284"/>
      <c r="W631" s="284"/>
      <c r="X631" s="412"/>
      <c r="Y631" s="14"/>
      <c r="Z631" s="14"/>
    </row>
    <row r="632" spans="1:33" ht="15.75" customHeight="1">
      <c r="A632" s="284" t="s">
        <v>1235</v>
      </c>
      <c r="B632" s="88"/>
      <c r="C632" s="88">
        <v>1</v>
      </c>
      <c r="D632" s="88"/>
      <c r="E632" s="88"/>
      <c r="F632" s="88">
        <v>1</v>
      </c>
      <c r="G632" s="291"/>
      <c r="H632" s="88">
        <v>1</v>
      </c>
      <c r="I632" s="208"/>
      <c r="J632" s="208"/>
      <c r="K632" s="88">
        <v>1</v>
      </c>
      <c r="L632" s="208">
        <f t="shared" si="136"/>
        <v>27510</v>
      </c>
      <c r="M632" s="208">
        <v>17000</v>
      </c>
      <c r="N632" s="208">
        <v>3750</v>
      </c>
      <c r="O632" s="301">
        <v>6760</v>
      </c>
      <c r="P632" s="301"/>
      <c r="Q632" s="284">
        <v>17000</v>
      </c>
      <c r="R632" s="284">
        <v>3750</v>
      </c>
      <c r="S632" s="304">
        <v>6760</v>
      </c>
      <c r="T632" s="284"/>
      <c r="U632" s="284">
        <f t="shared" si="137"/>
        <v>27510</v>
      </c>
      <c r="V632" s="284"/>
      <c r="W632" s="284"/>
      <c r="X632" s="412"/>
      <c r="Y632" s="14"/>
      <c r="Z632" s="14"/>
    </row>
    <row r="633" spans="1:33" ht="15.75" customHeight="1">
      <c r="A633" s="426" t="s">
        <v>1236</v>
      </c>
      <c r="B633" s="291">
        <f t="shared" ref="B633:B636" si="138">E633+F633+G633+H633</f>
        <v>47</v>
      </c>
      <c r="C633" s="88">
        <v>1</v>
      </c>
      <c r="D633" s="88">
        <v>1</v>
      </c>
      <c r="E633" s="88">
        <v>1</v>
      </c>
      <c r="F633" s="88">
        <v>1</v>
      </c>
      <c r="G633" s="291">
        <v>19</v>
      </c>
      <c r="H633" s="291">
        <v>26</v>
      </c>
      <c r="I633" s="292">
        <v>27</v>
      </c>
      <c r="J633" s="292">
        <v>10</v>
      </c>
      <c r="K633" s="291">
        <f t="shared" ref="K633:K636" si="139">J633+I633+H633+G633</f>
        <v>82</v>
      </c>
      <c r="L633" s="208">
        <f t="shared" si="136"/>
        <v>0</v>
      </c>
      <c r="M633" s="208"/>
      <c r="N633" s="208"/>
      <c r="O633" s="208"/>
      <c r="P633" s="208"/>
      <c r="Q633" s="284"/>
      <c r="R633" s="284"/>
      <c r="S633" s="284"/>
      <c r="T633" s="284"/>
      <c r="U633" s="284"/>
      <c r="V633" s="284"/>
      <c r="W633" s="284"/>
      <c r="X633" s="412"/>
      <c r="Y633" s="14"/>
      <c r="Z633" s="14"/>
    </row>
    <row r="634" spans="1:33" ht="15.75" customHeight="1">
      <c r="A634" s="494" t="s">
        <v>1237</v>
      </c>
      <c r="B634" s="291">
        <f t="shared" si="138"/>
        <v>1</v>
      </c>
      <c r="C634" s="88">
        <v>1</v>
      </c>
      <c r="D634" s="381"/>
      <c r="E634" s="381"/>
      <c r="F634" s="381"/>
      <c r="G634" s="291">
        <v>1</v>
      </c>
      <c r="H634" s="292"/>
      <c r="I634" s="292"/>
      <c r="J634" s="208"/>
      <c r="K634" s="291">
        <f t="shared" si="139"/>
        <v>1</v>
      </c>
      <c r="L634" s="208">
        <f t="shared" si="136"/>
        <v>150480</v>
      </c>
      <c r="M634" s="208"/>
      <c r="N634" s="208">
        <v>96720</v>
      </c>
      <c r="O634" s="301">
        <v>0</v>
      </c>
      <c r="P634" s="301">
        <v>53760</v>
      </c>
      <c r="Q634" s="284"/>
      <c r="R634" s="284">
        <v>96720</v>
      </c>
      <c r="S634" s="284"/>
      <c r="T634" s="304">
        <v>53760</v>
      </c>
      <c r="U634" s="284">
        <f t="shared" ref="U634:U636" si="140">SUM(Q634:T634)</f>
        <v>150480</v>
      </c>
      <c r="V634" s="284"/>
      <c r="W634" s="284"/>
      <c r="X634" s="412"/>
      <c r="Y634" s="14"/>
      <c r="Z634" s="14"/>
    </row>
    <row r="635" spans="1:33" ht="15.75" customHeight="1">
      <c r="A635" s="426" t="s">
        <v>1238</v>
      </c>
      <c r="B635" s="291">
        <f t="shared" si="138"/>
        <v>4</v>
      </c>
      <c r="C635" s="88">
        <v>1</v>
      </c>
      <c r="D635" s="381">
        <v>1</v>
      </c>
      <c r="E635" s="381">
        <v>1</v>
      </c>
      <c r="F635" s="381">
        <v>1</v>
      </c>
      <c r="G635" s="291">
        <v>1</v>
      </c>
      <c r="H635" s="291">
        <v>1</v>
      </c>
      <c r="I635" s="292">
        <v>1</v>
      </c>
      <c r="J635" s="292">
        <v>1</v>
      </c>
      <c r="K635" s="291">
        <f t="shared" si="139"/>
        <v>4</v>
      </c>
      <c r="L635" s="208">
        <f t="shared" si="136"/>
        <v>89130</v>
      </c>
      <c r="M635" s="208">
        <v>27700</v>
      </c>
      <c r="N635" s="208">
        <v>29600</v>
      </c>
      <c r="O635" s="301">
        <v>25450</v>
      </c>
      <c r="P635" s="301">
        <v>6380</v>
      </c>
      <c r="Q635" s="284">
        <v>27700</v>
      </c>
      <c r="R635" s="284">
        <v>29600</v>
      </c>
      <c r="S635" s="304">
        <v>25450</v>
      </c>
      <c r="T635" s="304">
        <v>6380</v>
      </c>
      <c r="U635" s="284">
        <f t="shared" si="140"/>
        <v>89130</v>
      </c>
      <c r="V635" s="284"/>
      <c r="W635" s="284"/>
      <c r="X635" s="412"/>
      <c r="Y635" s="14"/>
      <c r="Z635" s="14"/>
    </row>
    <row r="636" spans="1:33" ht="30" customHeight="1">
      <c r="A636" s="560" t="s">
        <v>1239</v>
      </c>
      <c r="B636" s="291">
        <f t="shared" si="138"/>
        <v>11</v>
      </c>
      <c r="C636" s="88">
        <v>3</v>
      </c>
      <c r="D636" s="88">
        <v>3</v>
      </c>
      <c r="E636" s="88">
        <v>3</v>
      </c>
      <c r="F636" s="88">
        <v>3</v>
      </c>
      <c r="G636" s="291">
        <v>2</v>
      </c>
      <c r="H636" s="291">
        <v>3</v>
      </c>
      <c r="I636" s="292">
        <v>3</v>
      </c>
      <c r="J636" s="292">
        <v>3</v>
      </c>
      <c r="K636" s="291">
        <f t="shared" si="139"/>
        <v>11</v>
      </c>
      <c r="L636" s="208">
        <f t="shared" si="136"/>
        <v>51925</v>
      </c>
      <c r="M636" s="208">
        <v>17050</v>
      </c>
      <c r="N636" s="208">
        <v>8100</v>
      </c>
      <c r="O636" s="301">
        <v>17235</v>
      </c>
      <c r="P636" s="301">
        <v>9540</v>
      </c>
      <c r="Q636" s="561">
        <v>17050</v>
      </c>
      <c r="R636" s="284">
        <v>8100</v>
      </c>
      <c r="S636" s="304">
        <v>17235</v>
      </c>
      <c r="T636" s="304">
        <v>9540</v>
      </c>
      <c r="U636" s="284">
        <f t="shared" si="140"/>
        <v>51925</v>
      </c>
      <c r="V636" s="284"/>
      <c r="W636" s="284"/>
      <c r="X636" s="412"/>
      <c r="Y636" s="14"/>
      <c r="Z636" s="14"/>
    </row>
    <row r="637" spans="1:33" ht="25.5" customHeight="1">
      <c r="A637" s="277" t="s">
        <v>1240</v>
      </c>
      <c r="B637" s="260"/>
      <c r="C637" s="260"/>
      <c r="D637" s="260"/>
      <c r="E637" s="260"/>
      <c r="F637" s="88"/>
      <c r="G637" s="208"/>
      <c r="H637" s="208"/>
      <c r="I637" s="208"/>
      <c r="J637" s="208"/>
      <c r="K637" s="208"/>
      <c r="L637" s="95">
        <f t="shared" si="136"/>
        <v>123417</v>
      </c>
      <c r="M637" s="285">
        <f t="shared" ref="M637:O637" si="141">SUM(M638:M642)</f>
        <v>34771</v>
      </c>
      <c r="N637" s="285">
        <f t="shared" si="141"/>
        <v>47465</v>
      </c>
      <c r="O637" s="285">
        <f t="shared" si="141"/>
        <v>17435</v>
      </c>
      <c r="P637" s="394">
        <v>23746</v>
      </c>
      <c r="Q637" s="285">
        <f t="shared" ref="Q637:S637" si="142">SUM(Q638:Q642)</f>
        <v>34771</v>
      </c>
      <c r="R637" s="285">
        <f t="shared" si="142"/>
        <v>47465</v>
      </c>
      <c r="S637" s="285">
        <f t="shared" si="142"/>
        <v>17435</v>
      </c>
      <c r="T637" s="394">
        <v>23746</v>
      </c>
      <c r="U637" s="285">
        <f>Q637+R637+S637+T637</f>
        <v>123417</v>
      </c>
      <c r="V637" s="284"/>
      <c r="W637" s="284"/>
      <c r="X637" s="412"/>
      <c r="Y637" s="14"/>
      <c r="Z637" s="14"/>
    </row>
    <row r="638" spans="1:33" ht="15.75" customHeight="1">
      <c r="A638" s="277"/>
      <c r="B638" s="260"/>
      <c r="C638" s="260"/>
      <c r="D638" s="260"/>
      <c r="E638" s="260"/>
      <c r="F638" s="88"/>
      <c r="G638" s="208"/>
      <c r="H638" s="208"/>
      <c r="I638" s="208"/>
      <c r="J638" s="208"/>
      <c r="K638" s="208"/>
      <c r="L638" s="208"/>
      <c r="M638" s="562"/>
      <c r="N638" s="562"/>
      <c r="O638" s="562"/>
      <c r="P638" s="562"/>
      <c r="Q638" s="548"/>
      <c r="R638" s="447"/>
      <c r="S638" s="447">
        <f t="shared" ref="S638:V638" si="143">S640</f>
        <v>0</v>
      </c>
      <c r="T638" s="447">
        <f t="shared" si="143"/>
        <v>0</v>
      </c>
      <c r="U638" s="447">
        <f t="shared" si="143"/>
        <v>0</v>
      </c>
      <c r="V638" s="447">
        <f t="shared" si="143"/>
        <v>0</v>
      </c>
      <c r="W638" s="288"/>
      <c r="X638" s="502"/>
      <c r="Y638" s="14"/>
      <c r="Z638" s="14"/>
    </row>
    <row r="639" spans="1:33" ht="33.75" customHeight="1">
      <c r="A639" s="507" t="s">
        <v>1241</v>
      </c>
      <c r="B639" s="88">
        <f>E639+F639+G639+H639</f>
        <v>60</v>
      </c>
      <c r="C639" s="88">
        <v>10</v>
      </c>
      <c r="D639" s="88">
        <v>10</v>
      </c>
      <c r="E639" s="88">
        <v>10</v>
      </c>
      <c r="F639" s="88">
        <v>10</v>
      </c>
      <c r="G639" s="88">
        <v>20</v>
      </c>
      <c r="H639" s="88">
        <v>20</v>
      </c>
      <c r="I639" s="292">
        <v>28</v>
      </c>
      <c r="J639" s="292">
        <v>28</v>
      </c>
      <c r="K639" s="291">
        <f>J639+I639+H639+G639</f>
        <v>96</v>
      </c>
      <c r="L639" s="208">
        <f>M639+N639+O639+P639</f>
        <v>120057</v>
      </c>
      <c r="M639" s="563">
        <v>34771</v>
      </c>
      <c r="N639" s="563">
        <v>44105</v>
      </c>
      <c r="O639" s="564">
        <v>17435</v>
      </c>
      <c r="P639" s="564">
        <v>23746</v>
      </c>
      <c r="Q639" s="296">
        <v>34771</v>
      </c>
      <c r="R639" s="565">
        <v>44105</v>
      </c>
      <c r="S639" s="566">
        <v>17435</v>
      </c>
      <c r="T639" s="566">
        <v>23746</v>
      </c>
      <c r="U639" s="208">
        <f>SUM(Q639:T639)</f>
        <v>120057</v>
      </c>
      <c r="V639" s="558"/>
      <c r="W639" s="284"/>
      <c r="X639" s="567"/>
      <c r="Y639" s="14"/>
      <c r="Z639" s="14"/>
    </row>
    <row r="640" spans="1:33" ht="15.75" customHeight="1">
      <c r="A640" s="507" t="s">
        <v>1242</v>
      </c>
      <c r="B640" s="260"/>
      <c r="C640" s="260"/>
      <c r="D640" s="260"/>
      <c r="E640" s="260"/>
      <c r="F640" s="88"/>
      <c r="G640" s="208"/>
      <c r="H640" s="208"/>
      <c r="I640" s="208"/>
      <c r="J640" s="208"/>
      <c r="K640" s="208"/>
      <c r="L640" s="208"/>
      <c r="M640" s="568"/>
      <c r="N640" s="568"/>
      <c r="O640" s="568"/>
      <c r="P640" s="568"/>
      <c r="Q640" s="548"/>
      <c r="R640" s="558"/>
      <c r="S640" s="558"/>
      <c r="T640" s="558"/>
      <c r="U640" s="558"/>
      <c r="V640" s="558">
        <f>U640+T640+S640+R640</f>
        <v>0</v>
      </c>
      <c r="W640" s="284"/>
      <c r="X640" s="412"/>
      <c r="Y640" s="14"/>
      <c r="Z640" s="14"/>
    </row>
    <row r="641" spans="1:26" ht="15.75" customHeight="1">
      <c r="A641" s="507" t="s">
        <v>1243</v>
      </c>
      <c r="B641" s="88"/>
      <c r="C641" s="88"/>
      <c r="D641" s="88"/>
      <c r="E641" s="88"/>
      <c r="F641" s="88"/>
      <c r="G641" s="208"/>
      <c r="H641" s="208"/>
      <c r="I641" s="208"/>
      <c r="J641" s="208"/>
      <c r="K641" s="208"/>
      <c r="L641" s="208"/>
      <c r="M641" s="208"/>
      <c r="N641" s="208"/>
      <c r="O641" s="208"/>
      <c r="P641" s="208"/>
      <c r="Q641" s="548"/>
      <c r="R641" s="284"/>
      <c r="S641" s="284"/>
      <c r="T641" s="284"/>
      <c r="U641" s="284"/>
      <c r="V641" s="284"/>
      <c r="W641" s="284"/>
      <c r="X641" s="412"/>
      <c r="Y641" s="14"/>
      <c r="Z641" s="14"/>
    </row>
    <row r="642" spans="1:26" ht="27.75" customHeight="1">
      <c r="A642" s="507" t="s">
        <v>1244</v>
      </c>
      <c r="B642" s="284" t="s">
        <v>629</v>
      </c>
      <c r="C642" s="284" t="s">
        <v>629</v>
      </c>
      <c r="D642" s="284" t="s">
        <v>629</v>
      </c>
      <c r="E642" s="284" t="s">
        <v>629</v>
      </c>
      <c r="F642" s="208" t="s">
        <v>629</v>
      </c>
      <c r="G642" s="208" t="s">
        <v>629</v>
      </c>
      <c r="H642" s="208" t="s">
        <v>629</v>
      </c>
      <c r="I642" s="301" t="s">
        <v>629</v>
      </c>
      <c r="J642" s="301" t="s">
        <v>339</v>
      </c>
      <c r="K642" s="208" t="s">
        <v>629</v>
      </c>
      <c r="L642" s="208">
        <f>M642+N642+O642+P642</f>
        <v>3360</v>
      </c>
      <c r="M642" s="208"/>
      <c r="N642" s="208">
        <v>3360</v>
      </c>
      <c r="O642" s="301">
        <v>0</v>
      </c>
      <c r="P642" s="301"/>
      <c r="Q642" s="548"/>
      <c r="R642" s="284">
        <v>3360</v>
      </c>
      <c r="S642" s="284"/>
      <c r="T642" s="284"/>
      <c r="U642" s="208">
        <f>SUM(Q642:T642)</f>
        <v>3360</v>
      </c>
      <c r="V642" s="284"/>
      <c r="W642" s="284"/>
      <c r="X642" s="412"/>
      <c r="Y642" s="14"/>
      <c r="Z642" s="14"/>
    </row>
    <row r="643" spans="1:26" ht="27.75" customHeight="1">
      <c r="A643" s="507"/>
      <c r="B643" s="284"/>
      <c r="C643" s="284"/>
      <c r="D643" s="284"/>
      <c r="E643" s="284"/>
      <c r="F643" s="208"/>
      <c r="G643" s="208"/>
      <c r="H643" s="208"/>
      <c r="I643" s="301"/>
      <c r="J643" s="208"/>
      <c r="K643" s="208"/>
      <c r="L643" s="301"/>
      <c r="M643" s="208"/>
      <c r="N643" s="208"/>
      <c r="O643" s="301"/>
      <c r="P643" s="301"/>
      <c r="Q643" s="548"/>
      <c r="R643" s="284"/>
      <c r="S643" s="284"/>
      <c r="T643" s="284"/>
      <c r="U643" s="208"/>
      <c r="V643" s="284"/>
      <c r="W643" s="284"/>
      <c r="X643" s="412"/>
      <c r="Y643" s="14"/>
      <c r="Z643" s="14"/>
    </row>
    <row r="644" spans="1:26" ht="15.75" customHeight="1">
      <c r="A644" s="569" t="s">
        <v>1245</v>
      </c>
      <c r="B644" s="284"/>
      <c r="C644" s="284"/>
      <c r="D644" s="284"/>
      <c r="E644" s="284"/>
      <c r="F644" s="208"/>
      <c r="G644" s="208"/>
      <c r="H644" s="208"/>
      <c r="I644" s="208"/>
      <c r="J644" s="208"/>
      <c r="K644" s="208"/>
      <c r="L644" s="95">
        <f t="shared" ref="L644:L647" si="144">M644+N644+O644+P644</f>
        <v>11229742.48</v>
      </c>
      <c r="M644" s="570">
        <f t="shared" ref="M644:O644" si="145">SUM(M645:M669)</f>
        <v>2062873.57</v>
      </c>
      <c r="N644" s="570">
        <f t="shared" si="145"/>
        <v>2948334.18</v>
      </c>
      <c r="O644" s="570">
        <f t="shared" si="145"/>
        <v>3414311.34</v>
      </c>
      <c r="P644" s="571">
        <v>2804223.39</v>
      </c>
      <c r="Q644" s="570">
        <f t="shared" ref="Q644:S644" si="146">SUM(Q645:Q669)</f>
        <v>2062873.57</v>
      </c>
      <c r="R644" s="570">
        <f t="shared" si="146"/>
        <v>2948334.18</v>
      </c>
      <c r="S644" s="570">
        <f t="shared" si="146"/>
        <v>3414311.34</v>
      </c>
      <c r="T644" s="571">
        <v>2804223.39</v>
      </c>
      <c r="U644" s="570">
        <f>SUM(U645:U669)</f>
        <v>10993648.479999999</v>
      </c>
      <c r="V644" s="570"/>
      <c r="W644" s="284" t="s">
        <v>1246</v>
      </c>
      <c r="X644" s="412"/>
      <c r="Y644" s="14"/>
      <c r="Z644" s="14"/>
    </row>
    <row r="645" spans="1:26" ht="15.75" customHeight="1">
      <c r="A645" s="572" t="s">
        <v>1247</v>
      </c>
      <c r="B645" s="284"/>
      <c r="C645" s="284"/>
      <c r="D645" s="284"/>
      <c r="E645" s="284"/>
      <c r="F645" s="208"/>
      <c r="G645" s="208"/>
      <c r="H645" s="208"/>
      <c r="I645" s="208"/>
      <c r="J645" s="208"/>
      <c r="K645" s="208"/>
      <c r="L645" s="208">
        <f t="shared" si="144"/>
        <v>1815</v>
      </c>
      <c r="M645" s="208">
        <v>1215</v>
      </c>
      <c r="N645" s="208">
        <v>600</v>
      </c>
      <c r="O645" s="301">
        <v>0</v>
      </c>
      <c r="P645" s="301"/>
      <c r="Q645" s="284">
        <v>1215</v>
      </c>
      <c r="R645" s="284">
        <v>600</v>
      </c>
      <c r="S645" s="284"/>
      <c r="T645" s="284"/>
      <c r="U645" s="284">
        <f t="shared" ref="U645:U647" si="147">SUM(Q645:T645)</f>
        <v>1815</v>
      </c>
      <c r="V645" s="284"/>
      <c r="W645" s="284"/>
      <c r="X645" s="412"/>
      <c r="Y645" s="14"/>
      <c r="Z645" s="14"/>
    </row>
    <row r="646" spans="1:26" ht="15.75" customHeight="1">
      <c r="A646" s="572" t="s">
        <v>1248</v>
      </c>
      <c r="B646" s="284"/>
      <c r="C646" s="284"/>
      <c r="D646" s="284"/>
      <c r="E646" s="284"/>
      <c r="F646" s="208"/>
      <c r="G646" s="208"/>
      <c r="H646" s="208"/>
      <c r="I646" s="208"/>
      <c r="J646" s="208"/>
      <c r="K646" s="208"/>
      <c r="L646" s="208">
        <f t="shared" si="144"/>
        <v>0</v>
      </c>
      <c r="M646" s="208">
        <v>0</v>
      </c>
      <c r="N646" s="208">
        <v>0</v>
      </c>
      <c r="O646" s="208">
        <v>0</v>
      </c>
      <c r="P646" s="208"/>
      <c r="Q646" s="284"/>
      <c r="R646" s="284"/>
      <c r="S646" s="284"/>
      <c r="T646" s="284"/>
      <c r="U646" s="284">
        <f t="shared" si="147"/>
        <v>0</v>
      </c>
      <c r="V646" s="284"/>
      <c r="W646" s="284"/>
      <c r="X646" s="412"/>
      <c r="Y646" s="14"/>
      <c r="Z646" s="14"/>
    </row>
    <row r="647" spans="1:26" ht="15.75" customHeight="1">
      <c r="A647" s="572" t="s">
        <v>1249</v>
      </c>
      <c r="B647" s="284"/>
      <c r="C647" s="284"/>
      <c r="D647" s="284"/>
      <c r="E647" s="284"/>
      <c r="F647" s="208"/>
      <c r="G647" s="208"/>
      <c r="H647" s="208"/>
      <c r="I647" s="208"/>
      <c r="J647" s="208"/>
      <c r="K647" s="208"/>
      <c r="L647" s="208">
        <f t="shared" si="144"/>
        <v>1064700.6000000001</v>
      </c>
      <c r="M647" s="208">
        <v>302381.5</v>
      </c>
      <c r="N647" s="208">
        <v>277043.52</v>
      </c>
      <c r="O647" s="301">
        <v>418128.13</v>
      </c>
      <c r="P647" s="301">
        <v>67147.45</v>
      </c>
      <c r="Q647" s="284">
        <v>302381.5</v>
      </c>
      <c r="R647" s="284">
        <v>277043.52</v>
      </c>
      <c r="S647" s="304">
        <v>418128.13</v>
      </c>
      <c r="T647" s="304">
        <v>67147.45</v>
      </c>
      <c r="U647" s="284">
        <f t="shared" si="147"/>
        <v>1064700.6000000001</v>
      </c>
      <c r="V647" s="284"/>
      <c r="W647" s="284"/>
      <c r="X647" s="412"/>
      <c r="Y647" s="14"/>
      <c r="Z647" s="14"/>
    </row>
    <row r="648" spans="1:26" ht="15.75" customHeight="1">
      <c r="A648" s="573" t="s">
        <v>1250</v>
      </c>
      <c r="B648" s="284"/>
      <c r="C648" s="284"/>
      <c r="D648" s="284"/>
      <c r="E648" s="284"/>
      <c r="F648" s="208"/>
      <c r="G648" s="208"/>
      <c r="H648" s="208"/>
      <c r="I648" s="208"/>
      <c r="J648" s="208"/>
      <c r="K648" s="208"/>
      <c r="L648" s="301">
        <v>300000</v>
      </c>
      <c r="M648" s="208"/>
      <c r="N648" s="208"/>
      <c r="O648" s="301">
        <v>63080</v>
      </c>
      <c r="P648" s="301">
        <v>236920</v>
      </c>
      <c r="Q648" s="284"/>
      <c r="R648" s="284"/>
      <c r="S648" s="304">
        <v>63080</v>
      </c>
      <c r="T648" s="284"/>
      <c r="U648" s="284">
        <f>T648+S648</f>
        <v>63080</v>
      </c>
      <c r="V648" s="284"/>
      <c r="W648" s="284"/>
      <c r="X648" s="412"/>
      <c r="Y648" s="14"/>
      <c r="Z648" s="14"/>
    </row>
    <row r="649" spans="1:26" ht="15.75" customHeight="1">
      <c r="A649" s="572" t="s">
        <v>1251</v>
      </c>
      <c r="B649" s="284"/>
      <c r="C649" s="284"/>
      <c r="D649" s="284"/>
      <c r="E649" s="284"/>
      <c r="F649" s="208"/>
      <c r="G649" s="208"/>
      <c r="H649" s="208"/>
      <c r="I649" s="208"/>
      <c r="J649" s="208"/>
      <c r="K649" s="208"/>
      <c r="L649" s="208">
        <f t="shared" ref="L649:L669" si="148">M649+N649+O649+P649</f>
        <v>213674.35</v>
      </c>
      <c r="M649" s="208">
        <v>76691.789999999994</v>
      </c>
      <c r="N649" s="208">
        <v>83483.490000000005</v>
      </c>
      <c r="O649" s="301">
        <v>41865.17</v>
      </c>
      <c r="P649" s="301">
        <v>11633.9</v>
      </c>
      <c r="Q649" s="284">
        <v>76691.789999999994</v>
      </c>
      <c r="R649" s="284">
        <v>83483.490000000005</v>
      </c>
      <c r="S649" s="304">
        <v>41865.17</v>
      </c>
      <c r="T649" s="304">
        <v>11633.9</v>
      </c>
      <c r="U649" s="284">
        <f t="shared" ref="U649:U669" si="149">SUM(Q649:T649)</f>
        <v>213674.35</v>
      </c>
      <c r="V649" s="284"/>
      <c r="W649" s="284"/>
      <c r="X649" s="412"/>
      <c r="Y649" s="14"/>
      <c r="Z649" s="14"/>
    </row>
    <row r="650" spans="1:26" ht="15.75" customHeight="1">
      <c r="A650" s="572" t="s">
        <v>1252</v>
      </c>
      <c r="B650" s="284"/>
      <c r="C650" s="284"/>
      <c r="D650" s="284"/>
      <c r="E650" s="284"/>
      <c r="F650" s="208"/>
      <c r="G650" s="208"/>
      <c r="H650" s="208"/>
      <c r="I650" s="208"/>
      <c r="J650" s="208"/>
      <c r="K650" s="208"/>
      <c r="L650" s="208">
        <f t="shared" si="148"/>
        <v>2217721.13</v>
      </c>
      <c r="M650" s="208">
        <v>438456.02</v>
      </c>
      <c r="N650" s="208">
        <v>475946.15</v>
      </c>
      <c r="O650" s="301">
        <v>731153.2</v>
      </c>
      <c r="P650" s="301">
        <v>572165.76</v>
      </c>
      <c r="Q650" s="284">
        <v>438456.02</v>
      </c>
      <c r="R650" s="284">
        <v>475946.15</v>
      </c>
      <c r="S650" s="304">
        <v>731153.2</v>
      </c>
      <c r="T650" s="304">
        <v>572165.76</v>
      </c>
      <c r="U650" s="284">
        <f t="shared" si="149"/>
        <v>2217721.13</v>
      </c>
      <c r="V650" s="284"/>
      <c r="W650" s="284"/>
      <c r="X650" s="412"/>
      <c r="Y650" s="14"/>
      <c r="Z650" s="14"/>
    </row>
    <row r="651" spans="1:26" ht="15.75" customHeight="1">
      <c r="A651" s="572" t="s">
        <v>1253</v>
      </c>
      <c r="B651" s="284"/>
      <c r="C651" s="284"/>
      <c r="D651" s="284"/>
      <c r="E651" s="284"/>
      <c r="F651" s="208"/>
      <c r="G651" s="208"/>
      <c r="H651" s="208"/>
      <c r="I651" s="208"/>
      <c r="J651" s="208"/>
      <c r="K651" s="208"/>
      <c r="L651" s="208">
        <f t="shared" si="148"/>
        <v>137713.5</v>
      </c>
      <c r="M651" s="208">
        <v>22564</v>
      </c>
      <c r="N651" s="208">
        <v>37966</v>
      </c>
      <c r="O651" s="301">
        <v>34097.5</v>
      </c>
      <c r="P651" s="301">
        <v>43086</v>
      </c>
      <c r="Q651" s="284">
        <v>22564</v>
      </c>
      <c r="R651" s="284">
        <v>37966</v>
      </c>
      <c r="S651" s="304">
        <v>34097.5</v>
      </c>
      <c r="T651" s="304">
        <v>43086</v>
      </c>
      <c r="U651" s="284">
        <f t="shared" si="149"/>
        <v>137713.5</v>
      </c>
      <c r="V651" s="284"/>
      <c r="W651" s="284"/>
      <c r="X651" s="412"/>
      <c r="Y651" s="14"/>
      <c r="Z651" s="14"/>
    </row>
    <row r="652" spans="1:26" ht="15.75" customHeight="1">
      <c r="A652" s="572" t="s">
        <v>1254</v>
      </c>
      <c r="B652" s="284"/>
      <c r="C652" s="284"/>
      <c r="D652" s="284"/>
      <c r="E652" s="284"/>
      <c r="F652" s="208"/>
      <c r="G652" s="208"/>
      <c r="H652" s="208"/>
      <c r="I652" s="208"/>
      <c r="J652" s="208"/>
      <c r="K652" s="208"/>
      <c r="L652" s="208">
        <f t="shared" si="148"/>
        <v>923342.84000000008</v>
      </c>
      <c r="M652" s="208">
        <v>223316</v>
      </c>
      <c r="N652" s="208">
        <v>255672.04</v>
      </c>
      <c r="O652" s="301">
        <v>444354.8</v>
      </c>
      <c r="P652" s="301">
        <v>0</v>
      </c>
      <c r="Q652" s="284">
        <v>223316</v>
      </c>
      <c r="R652" s="284">
        <v>255672.04</v>
      </c>
      <c r="S652" s="304">
        <v>444354.8</v>
      </c>
      <c r="T652" s="301" t="s">
        <v>321</v>
      </c>
      <c r="U652" s="284">
        <f t="shared" si="149"/>
        <v>923342.84000000008</v>
      </c>
      <c r="V652" s="284"/>
      <c r="W652" s="284"/>
      <c r="X652" s="412"/>
      <c r="Y652" s="14"/>
      <c r="Z652" s="14"/>
    </row>
    <row r="653" spans="1:26" ht="15.75" customHeight="1">
      <c r="A653" s="572" t="s">
        <v>1255</v>
      </c>
      <c r="B653" s="284"/>
      <c r="C653" s="284"/>
      <c r="D653" s="284"/>
      <c r="E653" s="284"/>
      <c r="F653" s="208"/>
      <c r="G653" s="208"/>
      <c r="H653" s="208"/>
      <c r="I653" s="208"/>
      <c r="J653" s="208"/>
      <c r="K653" s="208"/>
      <c r="L653" s="208">
        <f t="shared" si="148"/>
        <v>304617.77</v>
      </c>
      <c r="M653" s="208">
        <v>56890.79</v>
      </c>
      <c r="N653" s="208">
        <v>41066.120000000003</v>
      </c>
      <c r="O653" s="301">
        <v>94265.05</v>
      </c>
      <c r="P653" s="301">
        <v>112395.81</v>
      </c>
      <c r="Q653" s="284">
        <v>56890.79</v>
      </c>
      <c r="R653" s="284">
        <v>41066.120000000003</v>
      </c>
      <c r="S653" s="304">
        <v>94265.05</v>
      </c>
      <c r="T653" s="304">
        <v>112395.81</v>
      </c>
      <c r="U653" s="284">
        <f t="shared" si="149"/>
        <v>304617.77</v>
      </c>
      <c r="V653" s="284"/>
      <c r="W653" s="284"/>
      <c r="X653" s="412"/>
      <c r="Y653" s="14"/>
      <c r="Z653" s="14"/>
    </row>
    <row r="654" spans="1:26" ht="15.75" customHeight="1">
      <c r="A654" s="572" t="s">
        <v>1256</v>
      </c>
      <c r="B654" s="284"/>
      <c r="C654" s="284"/>
      <c r="D654" s="284"/>
      <c r="E654" s="284"/>
      <c r="F654" s="208"/>
      <c r="G654" s="208"/>
      <c r="H654" s="208"/>
      <c r="I654" s="208"/>
      <c r="J654" s="208"/>
      <c r="K654" s="208"/>
      <c r="L654" s="208">
        <f t="shared" si="148"/>
        <v>445041.26999999996</v>
      </c>
      <c r="M654" s="208">
        <v>116653.17</v>
      </c>
      <c r="N654" s="208">
        <v>105125.29</v>
      </c>
      <c r="O654" s="301">
        <v>150074</v>
      </c>
      <c r="P654" s="301">
        <v>73188.81</v>
      </c>
      <c r="Q654" s="284">
        <v>116653.17</v>
      </c>
      <c r="R654" s="284">
        <v>105125.29</v>
      </c>
      <c r="S654" s="304">
        <v>150074</v>
      </c>
      <c r="T654" s="304">
        <v>73188.81</v>
      </c>
      <c r="U654" s="284">
        <f t="shared" si="149"/>
        <v>445041.26999999996</v>
      </c>
      <c r="V654" s="284"/>
      <c r="W654" s="284"/>
      <c r="X654" s="412"/>
      <c r="Y654" s="14"/>
      <c r="Z654" s="14"/>
    </row>
    <row r="655" spans="1:26" ht="15.75" customHeight="1">
      <c r="A655" s="574" t="s">
        <v>1257</v>
      </c>
      <c r="B655" s="284"/>
      <c r="C655" s="284"/>
      <c r="D655" s="284"/>
      <c r="E655" s="284"/>
      <c r="F655" s="208"/>
      <c r="G655" s="208"/>
      <c r="H655" s="208"/>
      <c r="I655" s="208"/>
      <c r="J655" s="208"/>
      <c r="K655" s="208"/>
      <c r="L655" s="208">
        <f t="shared" si="148"/>
        <v>23000</v>
      </c>
      <c r="M655" s="208">
        <v>3500</v>
      </c>
      <c r="N655" s="208">
        <v>7000</v>
      </c>
      <c r="O655" s="301">
        <v>5250</v>
      </c>
      <c r="P655" s="301">
        <v>7250</v>
      </c>
      <c r="Q655" s="284">
        <v>3500</v>
      </c>
      <c r="R655" s="284">
        <v>7000</v>
      </c>
      <c r="S655" s="304">
        <v>5250</v>
      </c>
      <c r="T655" s="304">
        <v>7250</v>
      </c>
      <c r="U655" s="284">
        <f t="shared" si="149"/>
        <v>23000</v>
      </c>
      <c r="V655" s="284"/>
      <c r="W655" s="284"/>
      <c r="X655" s="412"/>
      <c r="Y655" s="14"/>
      <c r="Z655" s="14"/>
    </row>
    <row r="656" spans="1:26" ht="15.75" customHeight="1">
      <c r="A656" s="572" t="s">
        <v>1258</v>
      </c>
      <c r="B656" s="284"/>
      <c r="C656" s="284"/>
      <c r="D656" s="284"/>
      <c r="E656" s="284"/>
      <c r="F656" s="208"/>
      <c r="G656" s="208"/>
      <c r="H656" s="208"/>
      <c r="I656" s="208"/>
      <c r="J656" s="208"/>
      <c r="K656" s="208"/>
      <c r="L656" s="208">
        <f t="shared" si="148"/>
        <v>107457.24</v>
      </c>
      <c r="M656" s="208">
        <v>26400</v>
      </c>
      <c r="N656" s="208">
        <v>28257.24</v>
      </c>
      <c r="O656" s="301">
        <v>26400</v>
      </c>
      <c r="P656" s="301">
        <v>26400</v>
      </c>
      <c r="Q656" s="284">
        <v>26400</v>
      </c>
      <c r="R656" s="284">
        <v>28257.24</v>
      </c>
      <c r="S656" s="304">
        <v>26400</v>
      </c>
      <c r="T656" s="304">
        <v>26400</v>
      </c>
      <c r="U656" s="284">
        <f t="shared" si="149"/>
        <v>107457.24</v>
      </c>
      <c r="V656" s="284"/>
      <c r="W656" s="284"/>
      <c r="X656" s="412"/>
      <c r="Y656" s="14"/>
      <c r="Z656" s="14"/>
    </row>
    <row r="657" spans="1:26" ht="15.75" customHeight="1">
      <c r="A657" s="572" t="s">
        <v>1259</v>
      </c>
      <c r="B657" s="284"/>
      <c r="C657" s="284"/>
      <c r="D657" s="284"/>
      <c r="E657" s="284"/>
      <c r="F657" s="208"/>
      <c r="G657" s="208"/>
      <c r="H657" s="208"/>
      <c r="I657" s="208"/>
      <c r="J657" s="208"/>
      <c r="K657" s="208"/>
      <c r="L657" s="208">
        <f t="shared" si="148"/>
        <v>100000</v>
      </c>
      <c r="M657" s="208">
        <v>7320.45</v>
      </c>
      <c r="N657" s="208">
        <v>20215.25</v>
      </c>
      <c r="O657" s="301">
        <v>56353.79</v>
      </c>
      <c r="P657" s="301">
        <v>16110.51</v>
      </c>
      <c r="Q657" s="304">
        <v>7320.45</v>
      </c>
      <c r="R657" s="284">
        <v>20215.25</v>
      </c>
      <c r="S657" s="304">
        <v>56353.79</v>
      </c>
      <c r="T657" s="304">
        <v>16110.51</v>
      </c>
      <c r="U657" s="284">
        <f t="shared" si="149"/>
        <v>100000</v>
      </c>
      <c r="V657" s="284"/>
      <c r="W657" s="284"/>
      <c r="X657" s="412"/>
      <c r="Y657" s="14"/>
      <c r="Z657" s="14"/>
    </row>
    <row r="658" spans="1:26" ht="15.75" customHeight="1">
      <c r="A658" s="572" t="s">
        <v>1260</v>
      </c>
      <c r="B658" s="284"/>
      <c r="C658" s="284"/>
      <c r="D658" s="284"/>
      <c r="E658" s="284"/>
      <c r="F658" s="208"/>
      <c r="G658" s="208"/>
      <c r="H658" s="208"/>
      <c r="I658" s="208"/>
      <c r="J658" s="208"/>
      <c r="K658" s="208"/>
      <c r="L658" s="208">
        <f t="shared" si="148"/>
        <v>360000</v>
      </c>
      <c r="M658" s="208">
        <v>75000</v>
      </c>
      <c r="N658" s="208">
        <v>90000</v>
      </c>
      <c r="O658" s="301">
        <v>90000</v>
      </c>
      <c r="P658" s="301">
        <v>105000</v>
      </c>
      <c r="Q658" s="284">
        <v>75000</v>
      </c>
      <c r="R658" s="284">
        <v>90000</v>
      </c>
      <c r="S658" s="304">
        <v>90000</v>
      </c>
      <c r="T658" s="304">
        <v>105000</v>
      </c>
      <c r="U658" s="284">
        <f t="shared" si="149"/>
        <v>360000</v>
      </c>
      <c r="V658" s="284"/>
      <c r="W658" s="284"/>
      <c r="X658" s="412"/>
      <c r="Y658" s="14"/>
      <c r="Z658" s="14"/>
    </row>
    <row r="659" spans="1:26" ht="15.75" customHeight="1">
      <c r="A659" s="572" t="s">
        <v>1261</v>
      </c>
      <c r="B659" s="284"/>
      <c r="C659" s="284"/>
      <c r="D659" s="284"/>
      <c r="E659" s="284"/>
      <c r="F659" s="208"/>
      <c r="G659" s="208"/>
      <c r="H659" s="208"/>
      <c r="I659" s="208"/>
      <c r="J659" s="208"/>
      <c r="K659" s="208"/>
      <c r="L659" s="208">
        <f t="shared" si="148"/>
        <v>668503.33000000007</v>
      </c>
      <c r="M659" s="208">
        <v>126174.16</v>
      </c>
      <c r="N659" s="208">
        <v>213198.3</v>
      </c>
      <c r="O659" s="301">
        <v>185069.8</v>
      </c>
      <c r="P659" s="301">
        <v>144061.07</v>
      </c>
      <c r="Q659" s="284">
        <v>126174.16</v>
      </c>
      <c r="R659" s="284">
        <v>213198.3</v>
      </c>
      <c r="S659" s="304">
        <v>185069.8</v>
      </c>
      <c r="T659" s="304">
        <v>144061.07</v>
      </c>
      <c r="U659" s="284">
        <f t="shared" si="149"/>
        <v>668503.33000000007</v>
      </c>
      <c r="V659" s="284"/>
      <c r="W659" s="284"/>
      <c r="X659" s="412"/>
      <c r="Y659" s="14"/>
      <c r="Z659" s="14"/>
    </row>
    <row r="660" spans="1:26" ht="15.75" customHeight="1">
      <c r="A660" s="572" t="s">
        <v>1262</v>
      </c>
      <c r="B660" s="284"/>
      <c r="C660" s="284"/>
      <c r="D660" s="284"/>
      <c r="E660" s="284"/>
      <c r="F660" s="208"/>
      <c r="G660" s="208"/>
      <c r="H660" s="208"/>
      <c r="I660" s="208"/>
      <c r="J660" s="208"/>
      <c r="K660" s="208"/>
      <c r="L660" s="208">
        <f t="shared" si="148"/>
        <v>556132.93000000005</v>
      </c>
      <c r="M660" s="208">
        <v>110493.84</v>
      </c>
      <c r="N660" s="208">
        <v>73662.559999999998</v>
      </c>
      <c r="O660" s="301">
        <v>202655.12</v>
      </c>
      <c r="P660" s="301">
        <v>169321.41</v>
      </c>
      <c r="Q660" s="284">
        <v>110493.84</v>
      </c>
      <c r="R660" s="284">
        <v>73662.559999999998</v>
      </c>
      <c r="S660" s="304">
        <v>202655.12</v>
      </c>
      <c r="T660" s="304">
        <v>169321.41</v>
      </c>
      <c r="U660" s="284">
        <f t="shared" si="149"/>
        <v>556132.93000000005</v>
      </c>
      <c r="V660" s="284"/>
      <c r="W660" s="284"/>
      <c r="X660" s="412"/>
      <c r="Y660" s="14"/>
      <c r="Z660" s="14"/>
    </row>
    <row r="661" spans="1:26" ht="15.75" customHeight="1">
      <c r="A661" s="572" t="s">
        <v>1263</v>
      </c>
      <c r="B661" s="284"/>
      <c r="C661" s="284"/>
      <c r="D661" s="284"/>
      <c r="E661" s="284"/>
      <c r="F661" s="208"/>
      <c r="G661" s="208"/>
      <c r="H661" s="208"/>
      <c r="I661" s="208"/>
      <c r="J661" s="208"/>
      <c r="K661" s="208"/>
      <c r="L661" s="208">
        <f t="shared" si="148"/>
        <v>1088732.51</v>
      </c>
      <c r="M661" s="208">
        <v>102864.51</v>
      </c>
      <c r="N661" s="208">
        <v>410612.21</v>
      </c>
      <c r="O661" s="301">
        <v>216550.03</v>
      </c>
      <c r="P661" s="301">
        <v>358705.76</v>
      </c>
      <c r="Q661" s="284">
        <v>102864.51</v>
      </c>
      <c r="R661" s="284">
        <v>410612.21</v>
      </c>
      <c r="S661" s="304">
        <v>216550.03</v>
      </c>
      <c r="T661" s="304">
        <v>358705.76</v>
      </c>
      <c r="U661" s="284">
        <f t="shared" si="149"/>
        <v>1088732.51</v>
      </c>
      <c r="V661" s="284"/>
      <c r="W661" s="284"/>
      <c r="X661" s="412"/>
      <c r="Y661" s="14"/>
      <c r="Z661" s="14"/>
    </row>
    <row r="662" spans="1:26" ht="15.75" customHeight="1">
      <c r="A662" s="572" t="s">
        <v>1264</v>
      </c>
      <c r="B662" s="284"/>
      <c r="C662" s="284"/>
      <c r="D662" s="284"/>
      <c r="E662" s="284"/>
      <c r="F662" s="208"/>
      <c r="G662" s="208"/>
      <c r="H662" s="208"/>
      <c r="I662" s="208"/>
      <c r="J662" s="208"/>
      <c r="K662" s="208"/>
      <c r="L662" s="208">
        <f t="shared" si="148"/>
        <v>876938.85</v>
      </c>
      <c r="M662" s="208">
        <v>14491.75</v>
      </c>
      <c r="N662" s="208">
        <v>268627.69</v>
      </c>
      <c r="O662" s="301">
        <v>141323.75</v>
      </c>
      <c r="P662" s="301">
        <v>452495.66</v>
      </c>
      <c r="Q662" s="284">
        <v>14491.75</v>
      </c>
      <c r="R662" s="284">
        <v>268627.69</v>
      </c>
      <c r="S662" s="304">
        <v>141323.75</v>
      </c>
      <c r="T662" s="304">
        <v>452495.66</v>
      </c>
      <c r="U662" s="284">
        <f t="shared" si="149"/>
        <v>876938.85</v>
      </c>
      <c r="V662" s="284"/>
      <c r="W662" s="284"/>
      <c r="X662" s="412"/>
      <c r="Y662" s="14"/>
      <c r="Z662" s="14"/>
    </row>
    <row r="663" spans="1:26" ht="15.75" customHeight="1">
      <c r="A663" s="572" t="s">
        <v>1265</v>
      </c>
      <c r="B663" s="284"/>
      <c r="C663" s="284"/>
      <c r="D663" s="284"/>
      <c r="E663" s="284"/>
      <c r="F663" s="208"/>
      <c r="G663" s="208"/>
      <c r="H663" s="208"/>
      <c r="I663" s="208"/>
      <c r="J663" s="208"/>
      <c r="K663" s="208"/>
      <c r="L663" s="208">
        <f t="shared" si="148"/>
        <v>534000</v>
      </c>
      <c r="M663" s="208">
        <v>157272.31</v>
      </c>
      <c r="N663" s="208">
        <v>209872.08</v>
      </c>
      <c r="O663" s="301">
        <v>277224</v>
      </c>
      <c r="P663" s="301">
        <v>-110368.39</v>
      </c>
      <c r="Q663" s="284">
        <v>157272.31</v>
      </c>
      <c r="R663" s="284">
        <v>209872.08</v>
      </c>
      <c r="S663" s="304">
        <v>277224</v>
      </c>
      <c r="T663" s="304">
        <v>-110368.39</v>
      </c>
      <c r="U663" s="284">
        <f t="shared" si="149"/>
        <v>534000</v>
      </c>
      <c r="V663" s="284"/>
      <c r="W663" s="284"/>
      <c r="X663" s="412"/>
      <c r="Y663" s="14"/>
      <c r="Z663" s="14"/>
    </row>
    <row r="664" spans="1:26" ht="15.75" customHeight="1">
      <c r="A664" s="572" t="s">
        <v>1266</v>
      </c>
      <c r="B664" s="284"/>
      <c r="C664" s="284"/>
      <c r="D664" s="284"/>
      <c r="E664" s="284"/>
      <c r="F664" s="208"/>
      <c r="G664" s="208"/>
      <c r="H664" s="208"/>
      <c r="I664" s="208"/>
      <c r="J664" s="208"/>
      <c r="K664" s="208"/>
      <c r="L664" s="208">
        <f t="shared" si="148"/>
        <v>765382.49</v>
      </c>
      <c r="M664" s="208">
        <v>88181.32</v>
      </c>
      <c r="N664" s="208">
        <v>276486.25</v>
      </c>
      <c r="O664" s="301">
        <v>174469.81</v>
      </c>
      <c r="P664" s="301">
        <v>226245.11</v>
      </c>
      <c r="Q664" s="284">
        <v>88181.32</v>
      </c>
      <c r="R664" s="284">
        <v>276486.25</v>
      </c>
      <c r="S664" s="304">
        <v>174469.81</v>
      </c>
      <c r="T664" s="304">
        <v>226245.11</v>
      </c>
      <c r="U664" s="284">
        <f t="shared" si="149"/>
        <v>765382.49</v>
      </c>
      <c r="V664" s="284"/>
      <c r="W664" s="284"/>
      <c r="X664" s="412"/>
      <c r="Y664" s="14"/>
      <c r="Z664" s="14"/>
    </row>
    <row r="665" spans="1:26" ht="15.75" customHeight="1">
      <c r="A665" s="572" t="s">
        <v>1267</v>
      </c>
      <c r="B665" s="284"/>
      <c r="C665" s="284"/>
      <c r="D665" s="284"/>
      <c r="E665" s="284"/>
      <c r="F665" s="208"/>
      <c r="G665" s="208"/>
      <c r="H665" s="208"/>
      <c r="I665" s="208"/>
      <c r="J665" s="208"/>
      <c r="K665" s="208"/>
      <c r="L665" s="208">
        <f t="shared" si="148"/>
        <v>35343.879999999997</v>
      </c>
      <c r="M665" s="208">
        <v>2260</v>
      </c>
      <c r="N665" s="208">
        <v>18577.3</v>
      </c>
      <c r="O665" s="301">
        <v>8105.96</v>
      </c>
      <c r="P665" s="301">
        <v>6400.62</v>
      </c>
      <c r="Q665" s="284">
        <v>2260</v>
      </c>
      <c r="R665" s="284">
        <v>18577.3</v>
      </c>
      <c r="S665" s="304">
        <v>8105.96</v>
      </c>
      <c r="T665" s="304">
        <v>6400.62</v>
      </c>
      <c r="U665" s="284">
        <f t="shared" si="149"/>
        <v>35343.879999999997</v>
      </c>
      <c r="V665" s="284"/>
      <c r="W665" s="284"/>
      <c r="X665" s="412"/>
      <c r="Y665" s="14"/>
      <c r="Z665" s="14"/>
    </row>
    <row r="666" spans="1:26" ht="15.75" customHeight="1">
      <c r="A666" s="572" t="s">
        <v>1268</v>
      </c>
      <c r="B666" s="284"/>
      <c r="C666" s="284"/>
      <c r="D666" s="284"/>
      <c r="E666" s="284"/>
      <c r="F666" s="208"/>
      <c r="G666" s="208"/>
      <c r="H666" s="208"/>
      <c r="I666" s="208"/>
      <c r="J666" s="208"/>
      <c r="K666" s="208"/>
      <c r="L666" s="208">
        <f t="shared" si="148"/>
        <v>123000</v>
      </c>
      <c r="M666" s="208">
        <v>75750</v>
      </c>
      <c r="N666" s="208">
        <v>0</v>
      </c>
      <c r="O666" s="301">
        <v>23625</v>
      </c>
      <c r="P666" s="301">
        <v>23625</v>
      </c>
      <c r="Q666" s="284">
        <v>75750</v>
      </c>
      <c r="R666" s="304">
        <v>0</v>
      </c>
      <c r="S666" s="304">
        <v>23625</v>
      </c>
      <c r="T666" s="304">
        <v>23625</v>
      </c>
      <c r="U666" s="284">
        <f t="shared" si="149"/>
        <v>123000</v>
      </c>
      <c r="V666" s="284"/>
      <c r="W666" s="284"/>
      <c r="X666" s="412"/>
      <c r="Y666" s="14"/>
      <c r="Z666" s="14"/>
    </row>
    <row r="667" spans="1:26" ht="15.75" customHeight="1">
      <c r="A667" s="572" t="s">
        <v>1269</v>
      </c>
      <c r="B667" s="284"/>
      <c r="C667" s="284"/>
      <c r="D667" s="284"/>
      <c r="E667" s="284"/>
      <c r="F667" s="208"/>
      <c r="G667" s="208"/>
      <c r="H667" s="208"/>
      <c r="I667" s="208"/>
      <c r="J667" s="208"/>
      <c r="K667" s="208"/>
      <c r="L667" s="208">
        <f t="shared" si="148"/>
        <v>378450.79</v>
      </c>
      <c r="M667" s="208">
        <v>29996.959999999999</v>
      </c>
      <c r="N667" s="208">
        <v>54922.69</v>
      </c>
      <c r="O667" s="301">
        <v>30266.23</v>
      </c>
      <c r="P667" s="301">
        <v>263264.90999999997</v>
      </c>
      <c r="Q667" s="284">
        <v>29996.959999999999</v>
      </c>
      <c r="R667" s="284">
        <v>54922.69</v>
      </c>
      <c r="S667" s="304">
        <v>30266.23</v>
      </c>
      <c r="T667" s="304">
        <v>263264.90999999997</v>
      </c>
      <c r="U667" s="284">
        <f t="shared" si="149"/>
        <v>378450.79</v>
      </c>
      <c r="V667" s="284"/>
      <c r="W667" s="284"/>
      <c r="X667" s="412"/>
      <c r="Y667" s="14"/>
      <c r="Z667" s="14"/>
    </row>
    <row r="668" spans="1:26" ht="15.75" customHeight="1">
      <c r="A668" s="572" t="s">
        <v>1270</v>
      </c>
      <c r="B668" s="284"/>
      <c r="C668" s="284"/>
      <c r="D668" s="284"/>
      <c r="E668" s="284"/>
      <c r="F668" s="208"/>
      <c r="G668" s="208"/>
      <c r="H668" s="208"/>
      <c r="I668" s="208"/>
      <c r="J668" s="208"/>
      <c r="K668" s="208"/>
      <c r="L668" s="208">
        <f t="shared" si="148"/>
        <v>114000</v>
      </c>
      <c r="M668" s="208">
        <v>0</v>
      </c>
      <c r="N668" s="208">
        <v>0</v>
      </c>
      <c r="O668" s="208"/>
      <c r="P668" s="301">
        <v>114000</v>
      </c>
      <c r="Q668" s="284"/>
      <c r="R668" s="284"/>
      <c r="S668" s="284"/>
      <c r="T668" s="284"/>
      <c r="U668" s="284">
        <f t="shared" si="149"/>
        <v>0</v>
      </c>
      <c r="V668" s="284"/>
      <c r="W668" s="284"/>
      <c r="X668" s="412"/>
      <c r="Y668" s="14"/>
      <c r="Z668" s="14"/>
    </row>
    <row r="669" spans="1:26" ht="15.75" customHeight="1">
      <c r="A669" s="572" t="s">
        <v>1271</v>
      </c>
      <c r="B669" s="284"/>
      <c r="C669" s="284"/>
      <c r="D669" s="284"/>
      <c r="E669" s="284"/>
      <c r="F669" s="208"/>
      <c r="G669" s="208"/>
      <c r="H669" s="208"/>
      <c r="I669" s="208"/>
      <c r="J669" s="208"/>
      <c r="K669" s="208"/>
      <c r="L669" s="208">
        <f t="shared" si="148"/>
        <v>5000</v>
      </c>
      <c r="M669" s="208">
        <v>5000</v>
      </c>
      <c r="N669" s="208"/>
      <c r="O669" s="208"/>
      <c r="P669" s="208"/>
      <c r="Q669" s="561">
        <v>5000</v>
      </c>
      <c r="R669" s="284"/>
      <c r="S669" s="284"/>
      <c r="T669" s="284"/>
      <c r="U669" s="284">
        <f t="shared" si="149"/>
        <v>5000</v>
      </c>
      <c r="V669" s="284"/>
      <c r="W669" s="284"/>
      <c r="X669" s="412"/>
      <c r="Y669" s="14"/>
      <c r="Z669" s="14"/>
    </row>
    <row r="670" spans="1:26" ht="15.75" customHeight="1">
      <c r="A670" s="575"/>
      <c r="B670" s="284"/>
      <c r="C670" s="284"/>
      <c r="D670" s="284"/>
      <c r="E670" s="284"/>
      <c r="F670" s="208"/>
      <c r="G670" s="208"/>
      <c r="H670" s="208"/>
      <c r="I670" s="208"/>
      <c r="J670" s="208"/>
      <c r="K670" s="208"/>
      <c r="L670" s="208">
        <f>+M670+N670+O670+P670</f>
        <v>0</v>
      </c>
      <c r="M670" s="208"/>
      <c r="N670" s="208"/>
      <c r="O670" s="208"/>
      <c r="P670" s="208"/>
      <c r="Q670" s="548"/>
      <c r="R670" s="284"/>
      <c r="S670" s="284"/>
      <c r="T670" s="284"/>
      <c r="U670" s="284"/>
      <c r="V670" s="284"/>
      <c r="W670" s="284"/>
      <c r="X670" s="412"/>
      <c r="Y670" s="14"/>
      <c r="Z670" s="14"/>
    </row>
    <row r="671" spans="1:26" ht="15.75" customHeight="1">
      <c r="A671" s="575"/>
      <c r="B671" s="284"/>
      <c r="C671" s="284"/>
      <c r="D671" s="284"/>
      <c r="E671" s="284"/>
      <c r="F671" s="208"/>
      <c r="G671" s="208"/>
      <c r="H671" s="208"/>
      <c r="I671" s="208"/>
      <c r="J671" s="208"/>
      <c r="K671" s="208"/>
      <c r="L671" s="208"/>
      <c r="M671" s="208"/>
      <c r="N671" s="208"/>
      <c r="O671" s="208"/>
      <c r="P671" s="208"/>
      <c r="Q671" s="548"/>
      <c r="R671" s="284"/>
      <c r="S671" s="284"/>
      <c r="T671" s="284"/>
      <c r="U671" s="284"/>
      <c r="V671" s="284"/>
      <c r="W671" s="284"/>
      <c r="X671" s="412"/>
      <c r="Y671" s="14"/>
      <c r="Z671" s="14"/>
    </row>
    <row r="672" spans="1:26" ht="15.75" customHeight="1">
      <c r="A672" s="575"/>
      <c r="B672" s="284"/>
      <c r="C672" s="284"/>
      <c r="D672" s="284"/>
      <c r="E672" s="284"/>
      <c r="F672" s="208"/>
      <c r="G672" s="208"/>
      <c r="H672" s="208"/>
      <c r="I672" s="208"/>
      <c r="J672" s="208"/>
      <c r="K672" s="208"/>
      <c r="L672" s="208"/>
      <c r="M672" s="208"/>
      <c r="N672" s="208"/>
      <c r="O672" s="208"/>
      <c r="P672" s="208"/>
      <c r="Q672" s="548"/>
      <c r="R672" s="284"/>
      <c r="S672" s="284"/>
      <c r="T672" s="284"/>
      <c r="U672" s="284"/>
      <c r="V672" s="284"/>
      <c r="W672" s="284"/>
      <c r="X672" s="412"/>
      <c r="Y672" s="14"/>
      <c r="Z672" s="14"/>
    </row>
    <row r="673" spans="1:26" ht="15.75" customHeight="1">
      <c r="A673" s="575"/>
      <c r="B673" s="284"/>
      <c r="C673" s="284"/>
      <c r="D673" s="284"/>
      <c r="E673" s="284"/>
      <c r="F673" s="208"/>
      <c r="G673" s="208"/>
      <c r="H673" s="208"/>
      <c r="I673" s="208"/>
      <c r="J673" s="208"/>
      <c r="K673" s="208"/>
      <c r="L673" s="208"/>
      <c r="M673" s="208"/>
      <c r="N673" s="208"/>
      <c r="O673" s="208"/>
      <c r="P673" s="208"/>
      <c r="Q673" s="576"/>
      <c r="R673" s="284"/>
      <c r="S673" s="284"/>
      <c r="T673" s="284"/>
      <c r="U673" s="284"/>
      <c r="V673" s="284"/>
      <c r="W673" s="284"/>
      <c r="X673" s="412"/>
      <c r="Y673" s="14"/>
      <c r="Z673" s="14"/>
    </row>
    <row r="674" spans="1:26" ht="15.75" customHeight="1">
      <c r="A674" s="577"/>
      <c r="B674" s="253"/>
      <c r="C674" s="253"/>
      <c r="D674" s="253"/>
      <c r="E674" s="253"/>
      <c r="F674" s="578"/>
      <c r="G674" s="579"/>
      <c r="H674" s="579"/>
      <c r="I674" s="579"/>
      <c r="J674" s="579"/>
      <c r="K674" s="579"/>
      <c r="L674" s="579"/>
      <c r="M674" s="580"/>
      <c r="N674" s="580"/>
      <c r="O674" s="580"/>
      <c r="P674" s="580"/>
      <c r="Q674" s="579"/>
      <c r="R674" s="579"/>
      <c r="S674" s="579"/>
      <c r="T674" s="579"/>
      <c r="U674" s="579"/>
      <c r="V674" s="579"/>
      <c r="W674" s="581"/>
      <c r="X674" s="412"/>
      <c r="Y674" s="14"/>
      <c r="Z674" s="14"/>
    </row>
    <row r="675" spans="1:26" ht="15.75" customHeight="1">
      <c r="A675" s="582" t="s">
        <v>1272</v>
      </c>
      <c r="B675" s="583"/>
      <c r="C675" s="583"/>
      <c r="D675" s="583"/>
      <c r="E675" s="583"/>
      <c r="F675" s="582"/>
      <c r="G675" s="582"/>
      <c r="H675" s="582"/>
      <c r="I675" s="583"/>
      <c r="J675" s="583"/>
      <c r="K675" s="583"/>
      <c r="L675" s="583"/>
      <c r="M675" s="583"/>
      <c r="N675" s="583"/>
      <c r="O675" s="584"/>
      <c r="P675" s="582" t="s">
        <v>1273</v>
      </c>
      <c r="Q675" s="583"/>
      <c r="R675" s="583"/>
      <c r="S675" s="8"/>
      <c r="T675" s="585"/>
      <c r="U675" s="8"/>
      <c r="V675" s="8"/>
      <c r="W675" s="586"/>
      <c r="X675" s="14"/>
      <c r="Y675" s="14"/>
      <c r="Z675" s="14"/>
    </row>
    <row r="676" spans="1:26" ht="15.75" customHeight="1">
      <c r="A676" s="582"/>
      <c r="B676" s="583"/>
      <c r="C676" s="583"/>
      <c r="D676" s="583"/>
      <c r="E676" s="583"/>
      <c r="F676" s="582"/>
      <c r="G676" s="582"/>
      <c r="H676" s="582"/>
      <c r="I676" s="583"/>
      <c r="J676" s="583"/>
      <c r="K676" s="583"/>
      <c r="L676" s="583"/>
      <c r="M676" s="583"/>
      <c r="N676" s="583"/>
      <c r="O676" s="584"/>
      <c r="P676" s="582"/>
      <c r="Q676" s="583"/>
      <c r="R676" s="583"/>
      <c r="S676" s="8"/>
      <c r="T676" s="585"/>
      <c r="U676" s="8"/>
      <c r="V676" s="8"/>
      <c r="W676" s="586"/>
    </row>
    <row r="677" spans="1:26" ht="15.75" customHeight="1">
      <c r="A677" s="582"/>
      <c r="B677" s="583"/>
      <c r="C677" s="583"/>
      <c r="D677" s="583"/>
      <c r="E677" s="583"/>
      <c r="F677" s="582"/>
      <c r="G677" s="582"/>
      <c r="H677" s="582"/>
      <c r="I677" s="583"/>
      <c r="J677" s="583"/>
      <c r="K677" s="583"/>
      <c r="L677" s="583"/>
      <c r="M677" s="583"/>
      <c r="N677" s="583"/>
      <c r="O677" s="584"/>
      <c r="P677" s="582"/>
      <c r="Q677" s="583"/>
      <c r="R677" s="583"/>
      <c r="S677" s="8"/>
      <c r="T677" s="585"/>
      <c r="U677" s="8"/>
      <c r="V677" s="8"/>
      <c r="W677" s="586"/>
    </row>
    <row r="678" spans="1:26" ht="15.75" customHeight="1">
      <c r="A678" s="582"/>
      <c r="B678" s="583"/>
      <c r="C678" s="583"/>
      <c r="D678" s="583"/>
      <c r="E678" s="583"/>
      <c r="F678" s="582"/>
      <c r="G678" s="582"/>
      <c r="H678" s="582"/>
      <c r="I678" s="583"/>
      <c r="J678" s="583"/>
      <c r="K678" s="583"/>
      <c r="L678" s="583"/>
      <c r="M678" s="583"/>
      <c r="N678" s="583"/>
      <c r="O678" s="584"/>
      <c r="P678" s="582"/>
      <c r="Q678" s="583"/>
      <c r="R678" s="583"/>
      <c r="S678" s="8"/>
      <c r="T678" s="585"/>
      <c r="U678" s="8"/>
      <c r="V678" s="8"/>
      <c r="W678" s="586"/>
    </row>
    <row r="679" spans="1:26" ht="15.75" customHeight="1">
      <c r="A679" s="582" t="s">
        <v>1274</v>
      </c>
      <c r="B679" s="583"/>
      <c r="C679" s="583"/>
      <c r="D679" s="583"/>
      <c r="E679" s="583"/>
      <c r="F679" s="582" t="s">
        <v>1275</v>
      </c>
      <c r="G679" s="582"/>
      <c r="H679" s="582"/>
      <c r="I679" s="583"/>
      <c r="J679" s="583"/>
      <c r="K679" s="583"/>
      <c r="L679" s="583"/>
      <c r="M679" s="583"/>
      <c r="N679" s="583"/>
      <c r="O679" s="584"/>
      <c r="P679" s="582" t="s">
        <v>1276</v>
      </c>
      <c r="Q679" s="583"/>
      <c r="R679" s="583"/>
      <c r="S679" s="8"/>
      <c r="T679" s="585"/>
      <c r="U679" s="8"/>
      <c r="V679" s="8"/>
      <c r="W679" s="586"/>
    </row>
    <row r="680" spans="1:26" ht="15.75" customHeight="1">
      <c r="A680" s="582" t="s">
        <v>1277</v>
      </c>
      <c r="B680" s="583"/>
      <c r="C680" s="583"/>
      <c r="D680" s="583"/>
      <c r="E680" s="583"/>
      <c r="F680" s="582" t="s">
        <v>1278</v>
      </c>
      <c r="G680" s="582"/>
      <c r="H680" s="582"/>
      <c r="I680" s="583"/>
      <c r="J680" s="583"/>
      <c r="K680" s="583"/>
      <c r="L680" s="583"/>
      <c r="M680" s="583"/>
      <c r="N680" s="583"/>
      <c r="O680" s="584"/>
      <c r="P680" s="582" t="s">
        <v>1279</v>
      </c>
      <c r="Q680" s="583"/>
      <c r="R680" s="583"/>
      <c r="S680" s="8"/>
      <c r="T680" s="582"/>
      <c r="U680" s="8"/>
      <c r="V680" s="8"/>
      <c r="W680" s="586"/>
    </row>
    <row r="681" spans="1:26" ht="15.75" customHeight="1">
      <c r="A681" s="585"/>
      <c r="B681" s="8"/>
      <c r="C681" s="8"/>
      <c r="D681" s="8"/>
      <c r="E681" s="8"/>
      <c r="F681" s="585"/>
      <c r="G681" s="8"/>
      <c r="H681" s="8"/>
      <c r="I681" s="8"/>
      <c r="J681" s="585"/>
      <c r="K681" s="585"/>
      <c r="L681" s="585"/>
      <c r="M681" s="8"/>
      <c r="N681" s="8"/>
      <c r="O681" s="8"/>
      <c r="P681" s="585"/>
      <c r="Q681" s="8"/>
      <c r="R681" s="8"/>
      <c r="S681" s="8"/>
      <c r="T681" s="585"/>
      <c r="U681" s="8"/>
      <c r="V681" s="8"/>
      <c r="W681" s="586"/>
    </row>
    <row r="682" spans="1:26" ht="15.75" customHeight="1">
      <c r="K682" s="14"/>
      <c r="L682" s="14"/>
    </row>
    <row r="683" spans="1:26" ht="15.75" customHeight="1">
      <c r="K683" s="14"/>
      <c r="L683" s="14"/>
    </row>
    <row r="684" spans="1:26" ht="15.75" customHeight="1">
      <c r="K684" s="14"/>
      <c r="L684" s="14"/>
    </row>
    <row r="685" spans="1:26" ht="15.75" customHeight="1">
      <c r="K685" s="14"/>
      <c r="L685" s="14"/>
    </row>
    <row r="686" spans="1:26" ht="15.75" customHeight="1">
      <c r="K686" s="14"/>
      <c r="L686" s="14"/>
    </row>
    <row r="687" spans="1:26" ht="15.75" customHeight="1">
      <c r="K687" s="14"/>
      <c r="L687" s="14"/>
    </row>
    <row r="688" spans="1:26" ht="15.75" customHeight="1">
      <c r="K688" s="14"/>
      <c r="L688" s="14"/>
    </row>
    <row r="689" spans="11:12" ht="15.75" customHeight="1">
      <c r="K689" s="14"/>
      <c r="L689" s="14"/>
    </row>
    <row r="690" spans="11:12" ht="15.75" customHeight="1">
      <c r="K690" s="14"/>
      <c r="L690" s="14"/>
    </row>
    <row r="691" spans="11:12" ht="15.75" customHeight="1">
      <c r="K691" s="14"/>
      <c r="L691" s="14"/>
    </row>
    <row r="692" spans="11:12" ht="15.75" customHeight="1">
      <c r="K692" s="14"/>
      <c r="L692" s="14"/>
    </row>
    <row r="693" spans="11:12" ht="15.75" customHeight="1">
      <c r="K693" s="14"/>
      <c r="L693" s="14"/>
    </row>
    <row r="694" spans="11:12" ht="15.75" customHeight="1">
      <c r="K694" s="14"/>
      <c r="L694" s="14"/>
    </row>
    <row r="695" spans="11:12" ht="15.75" customHeight="1">
      <c r="K695" s="14"/>
      <c r="L695" s="14"/>
    </row>
    <row r="696" spans="11:12" ht="15.75" customHeight="1">
      <c r="K696" s="14"/>
      <c r="L696" s="14"/>
    </row>
    <row r="697" spans="11:12" ht="15.75" customHeight="1">
      <c r="K697" s="14"/>
      <c r="L697" s="14"/>
    </row>
    <row r="698" spans="11:12" ht="15.75" customHeight="1">
      <c r="K698" s="14"/>
      <c r="L698" s="14"/>
    </row>
    <row r="699" spans="11:12" ht="15.75" customHeight="1">
      <c r="K699" s="14"/>
      <c r="L699" s="14"/>
    </row>
    <row r="700" spans="11:12" ht="15.75" customHeight="1">
      <c r="K700" s="14"/>
      <c r="L700" s="14"/>
    </row>
    <row r="701" spans="11:12" ht="15.75" customHeight="1">
      <c r="K701" s="14"/>
      <c r="L701" s="14"/>
    </row>
    <row r="702" spans="11:12" ht="15.75" customHeight="1">
      <c r="K702" s="14"/>
      <c r="L702" s="14"/>
    </row>
    <row r="703" spans="11:12" ht="15.75" customHeight="1">
      <c r="K703" s="14"/>
      <c r="L703" s="14"/>
    </row>
    <row r="704" spans="11:12" ht="15.75" customHeight="1">
      <c r="K704" s="14"/>
      <c r="L704" s="14"/>
    </row>
    <row r="705" spans="11:12" ht="15.75" customHeight="1">
      <c r="K705" s="14"/>
      <c r="L705" s="14"/>
    </row>
    <row r="706" spans="11:12" ht="15.75" customHeight="1">
      <c r="K706" s="14"/>
      <c r="L706" s="14"/>
    </row>
    <row r="707" spans="11:12" ht="15.75" customHeight="1">
      <c r="K707" s="14"/>
      <c r="L707" s="14"/>
    </row>
    <row r="708" spans="11:12" ht="15.75" customHeight="1">
      <c r="K708" s="14"/>
      <c r="L708" s="14"/>
    </row>
    <row r="709" spans="11:12" ht="15.75" customHeight="1">
      <c r="K709" s="14"/>
      <c r="L709" s="14"/>
    </row>
    <row r="710" spans="11:12" ht="15.75" customHeight="1">
      <c r="K710" s="14"/>
      <c r="L710" s="14"/>
    </row>
    <row r="711" spans="11:12" ht="15.75" customHeight="1">
      <c r="K711" s="14"/>
      <c r="L711" s="14"/>
    </row>
    <row r="712" spans="11:12" ht="15.75" customHeight="1">
      <c r="K712" s="14"/>
      <c r="L712" s="14"/>
    </row>
    <row r="713" spans="11:12" ht="15.75" customHeight="1">
      <c r="K713" s="14"/>
      <c r="L713" s="14"/>
    </row>
    <row r="714" spans="11:12" ht="15.75" customHeight="1">
      <c r="K714" s="14"/>
      <c r="L714" s="14"/>
    </row>
    <row r="715" spans="11:12" ht="15.75" customHeight="1">
      <c r="K715" s="14"/>
      <c r="L715" s="14"/>
    </row>
    <row r="716" spans="11:12" ht="15.75" customHeight="1">
      <c r="K716" s="14"/>
      <c r="L716" s="14"/>
    </row>
    <row r="717" spans="11:12" ht="15.75" customHeight="1">
      <c r="K717" s="14"/>
      <c r="L717" s="14"/>
    </row>
    <row r="718" spans="11:12" ht="15.75" customHeight="1">
      <c r="K718" s="14"/>
      <c r="L718" s="14"/>
    </row>
    <row r="719" spans="11:12" ht="15.75" customHeight="1">
      <c r="K719" s="14"/>
      <c r="L719" s="14"/>
    </row>
    <row r="720" spans="11:12" ht="15.75" customHeight="1">
      <c r="K720" s="14"/>
      <c r="L720" s="14"/>
    </row>
    <row r="721" spans="11:12" ht="15.75" customHeight="1">
      <c r="K721" s="14"/>
      <c r="L721" s="14"/>
    </row>
    <row r="722" spans="11:12" ht="15.75" customHeight="1">
      <c r="K722" s="14"/>
      <c r="L722" s="14"/>
    </row>
    <row r="723" spans="11:12" ht="15.75" customHeight="1">
      <c r="K723" s="14"/>
      <c r="L723" s="14"/>
    </row>
    <row r="724" spans="11:12" ht="15.75" customHeight="1">
      <c r="K724" s="14"/>
      <c r="L724" s="14"/>
    </row>
    <row r="725" spans="11:12" ht="15.75" customHeight="1">
      <c r="K725" s="14"/>
      <c r="L725" s="14"/>
    </row>
    <row r="726" spans="11:12" ht="15.75" customHeight="1">
      <c r="K726" s="14"/>
      <c r="L726" s="14"/>
    </row>
    <row r="727" spans="11:12" ht="15.75" customHeight="1">
      <c r="K727" s="14"/>
      <c r="L727" s="14"/>
    </row>
    <row r="728" spans="11:12" ht="15.75" customHeight="1">
      <c r="K728" s="14"/>
      <c r="L728" s="14"/>
    </row>
    <row r="729" spans="11:12" ht="15.75" customHeight="1">
      <c r="K729" s="14"/>
      <c r="L729" s="14"/>
    </row>
    <row r="730" spans="11:12" ht="15.75" customHeight="1">
      <c r="K730" s="14"/>
      <c r="L730" s="14"/>
    </row>
    <row r="731" spans="11:12" ht="15.75" customHeight="1">
      <c r="K731" s="14"/>
      <c r="L731" s="14"/>
    </row>
    <row r="732" spans="11:12" ht="15.75" customHeight="1">
      <c r="K732" s="14"/>
      <c r="L732" s="14"/>
    </row>
    <row r="733" spans="11:12" ht="15.75" customHeight="1">
      <c r="K733" s="14"/>
      <c r="L733" s="14"/>
    </row>
    <row r="734" spans="11:12" ht="15.75" customHeight="1">
      <c r="K734" s="14"/>
      <c r="L734" s="14"/>
    </row>
    <row r="735" spans="11:12" ht="15.75" customHeight="1">
      <c r="K735" s="14"/>
      <c r="L735" s="14"/>
    </row>
    <row r="736" spans="11:12" ht="15.75" customHeight="1">
      <c r="K736" s="14"/>
      <c r="L736" s="14"/>
    </row>
    <row r="737" spans="11:12" ht="15.75" customHeight="1">
      <c r="K737" s="14"/>
      <c r="L737" s="14"/>
    </row>
    <row r="738" spans="11:12" ht="15.75" customHeight="1">
      <c r="K738" s="14"/>
      <c r="L738" s="14"/>
    </row>
    <row r="739" spans="11:12" ht="15.75" customHeight="1">
      <c r="K739" s="14"/>
      <c r="L739" s="14"/>
    </row>
    <row r="740" spans="11:12" ht="15.75" customHeight="1">
      <c r="K740" s="14"/>
      <c r="L740" s="14"/>
    </row>
    <row r="741" spans="11:12" ht="15.75" customHeight="1">
      <c r="K741" s="14"/>
      <c r="L741" s="14"/>
    </row>
    <row r="742" spans="11:12" ht="15.75" customHeight="1">
      <c r="K742" s="14"/>
      <c r="L742" s="14"/>
    </row>
    <row r="743" spans="11:12" ht="15.75" customHeight="1">
      <c r="K743" s="14"/>
      <c r="L743" s="14"/>
    </row>
    <row r="744" spans="11:12" ht="15.75" customHeight="1">
      <c r="K744" s="14"/>
      <c r="L744" s="14"/>
    </row>
    <row r="745" spans="11:12" ht="15.75" customHeight="1">
      <c r="K745" s="14"/>
      <c r="L745" s="14"/>
    </row>
    <row r="746" spans="11:12" ht="15.75" customHeight="1">
      <c r="K746" s="14"/>
      <c r="L746" s="14"/>
    </row>
    <row r="747" spans="11:12" ht="15.75" customHeight="1">
      <c r="K747" s="14"/>
      <c r="L747" s="14"/>
    </row>
    <row r="748" spans="11:12" ht="15.75" customHeight="1">
      <c r="K748" s="14"/>
      <c r="L748" s="14"/>
    </row>
    <row r="749" spans="11:12" ht="15.75" customHeight="1">
      <c r="K749" s="14"/>
      <c r="L749" s="14"/>
    </row>
    <row r="750" spans="11:12" ht="15.75" customHeight="1">
      <c r="K750" s="14"/>
      <c r="L750" s="14"/>
    </row>
    <row r="751" spans="11:12" ht="15.75" customHeight="1">
      <c r="K751" s="14"/>
      <c r="L751" s="14"/>
    </row>
    <row r="752" spans="11:12" ht="15.75" customHeight="1">
      <c r="K752" s="14"/>
      <c r="L752" s="14"/>
    </row>
    <row r="753" spans="11:12" ht="15.75" customHeight="1">
      <c r="K753" s="14"/>
      <c r="L753" s="14"/>
    </row>
    <row r="754" spans="11:12" ht="15.75" customHeight="1">
      <c r="K754" s="14"/>
      <c r="L754" s="14"/>
    </row>
    <row r="755" spans="11:12" ht="15.75" customHeight="1">
      <c r="K755" s="14"/>
      <c r="L755" s="14"/>
    </row>
    <row r="756" spans="11:12" ht="15.75" customHeight="1">
      <c r="K756" s="14"/>
      <c r="L756" s="14"/>
    </row>
    <row r="757" spans="11:12" ht="15.75" customHeight="1">
      <c r="K757" s="14"/>
      <c r="L757" s="14"/>
    </row>
    <row r="758" spans="11:12" ht="15.75" customHeight="1">
      <c r="K758" s="14"/>
      <c r="L758" s="14"/>
    </row>
    <row r="759" spans="11:12" ht="15.75" customHeight="1">
      <c r="K759" s="14"/>
      <c r="L759" s="14"/>
    </row>
    <row r="760" spans="11:12" ht="15.75" customHeight="1">
      <c r="K760" s="14"/>
      <c r="L760" s="14"/>
    </row>
    <row r="761" spans="11:12" ht="15.75" customHeight="1">
      <c r="K761" s="14"/>
      <c r="L761" s="14"/>
    </row>
    <row r="762" spans="11:12" ht="15.75" customHeight="1">
      <c r="K762" s="14"/>
      <c r="L762" s="14"/>
    </row>
    <row r="763" spans="11:12" ht="15.75" customHeight="1">
      <c r="K763" s="14"/>
      <c r="L763" s="14"/>
    </row>
    <row r="764" spans="11:12" ht="15.75" customHeight="1">
      <c r="K764" s="14"/>
      <c r="L764" s="14"/>
    </row>
    <row r="765" spans="11:12" ht="15.75" customHeight="1">
      <c r="K765" s="14"/>
      <c r="L765" s="14"/>
    </row>
    <row r="766" spans="11:12" ht="15.75" customHeight="1">
      <c r="K766" s="14"/>
      <c r="L766" s="14"/>
    </row>
    <row r="767" spans="11:12" ht="15.75" customHeight="1">
      <c r="K767" s="14"/>
      <c r="L767" s="14"/>
    </row>
    <row r="768" spans="11:12" ht="15.75" customHeight="1">
      <c r="K768" s="14"/>
      <c r="L768" s="14"/>
    </row>
    <row r="769" spans="11:12" ht="15.75" customHeight="1">
      <c r="K769" s="14"/>
      <c r="L769" s="14"/>
    </row>
    <row r="770" spans="11:12" ht="15.75" customHeight="1">
      <c r="K770" s="14"/>
      <c r="L770" s="14"/>
    </row>
    <row r="771" spans="11:12" ht="15.75" customHeight="1">
      <c r="K771" s="14"/>
      <c r="L771" s="14"/>
    </row>
    <row r="772" spans="11:12" ht="15.75" customHeight="1">
      <c r="K772" s="14"/>
      <c r="L772" s="14"/>
    </row>
    <row r="773" spans="11:12" ht="15.75" customHeight="1">
      <c r="K773" s="14"/>
      <c r="L773" s="14"/>
    </row>
    <row r="774" spans="11:12" ht="15.75" customHeight="1">
      <c r="K774" s="14"/>
      <c r="L774" s="14"/>
    </row>
    <row r="775" spans="11:12" ht="15.75" customHeight="1">
      <c r="K775" s="14"/>
      <c r="L775" s="14"/>
    </row>
    <row r="776" spans="11:12" ht="15.75" customHeight="1">
      <c r="K776" s="14"/>
      <c r="L776" s="14"/>
    </row>
    <row r="777" spans="11:12" ht="15.75" customHeight="1">
      <c r="K777" s="14"/>
      <c r="L777" s="14"/>
    </row>
    <row r="778" spans="11:12" ht="15.75" customHeight="1">
      <c r="K778" s="14"/>
      <c r="L778" s="14"/>
    </row>
    <row r="779" spans="11:12" ht="15.75" customHeight="1">
      <c r="K779" s="14"/>
      <c r="L779" s="14"/>
    </row>
    <row r="780" spans="11:12" ht="15.75" customHeight="1">
      <c r="K780" s="14"/>
      <c r="L780" s="14"/>
    </row>
    <row r="781" spans="11:12" ht="15.75" customHeight="1">
      <c r="K781" s="14"/>
      <c r="L781" s="14"/>
    </row>
    <row r="782" spans="11:12" ht="15.75" customHeight="1">
      <c r="K782" s="14"/>
      <c r="L782" s="14"/>
    </row>
    <row r="783" spans="11:12" ht="15.75" customHeight="1">
      <c r="K783" s="14"/>
      <c r="L783" s="14"/>
    </row>
    <row r="784" spans="11:12" ht="15.75" customHeight="1">
      <c r="K784" s="14"/>
      <c r="L784" s="14"/>
    </row>
    <row r="785" spans="11:12" ht="15.75" customHeight="1">
      <c r="K785" s="14"/>
      <c r="L785" s="14"/>
    </row>
    <row r="786" spans="11:12" ht="15.75" customHeight="1">
      <c r="K786" s="14"/>
      <c r="L786" s="14"/>
    </row>
    <row r="787" spans="11:12" ht="15.75" customHeight="1">
      <c r="K787" s="14"/>
      <c r="L787" s="14"/>
    </row>
    <row r="788" spans="11:12" ht="15.75" customHeight="1">
      <c r="K788" s="14"/>
      <c r="L788" s="14"/>
    </row>
    <row r="789" spans="11:12" ht="15.75" customHeight="1">
      <c r="K789" s="14"/>
      <c r="L789" s="14"/>
    </row>
    <row r="790" spans="11:12" ht="15.75" customHeight="1">
      <c r="K790" s="14"/>
      <c r="L790" s="14"/>
    </row>
    <row r="791" spans="11:12" ht="15.75" customHeight="1">
      <c r="K791" s="14"/>
      <c r="L791" s="14"/>
    </row>
    <row r="792" spans="11:12" ht="15.75" customHeight="1">
      <c r="K792" s="14"/>
      <c r="L792" s="14"/>
    </row>
    <row r="793" spans="11:12" ht="15.75" customHeight="1">
      <c r="K793" s="14"/>
      <c r="L793" s="14"/>
    </row>
    <row r="794" spans="11:12" ht="15.75" customHeight="1">
      <c r="K794" s="14"/>
      <c r="L794" s="14"/>
    </row>
    <row r="795" spans="11:12" ht="15.75" customHeight="1">
      <c r="K795" s="14"/>
      <c r="L795" s="14"/>
    </row>
    <row r="796" spans="11:12" ht="15.75" customHeight="1">
      <c r="K796" s="14"/>
      <c r="L796" s="14"/>
    </row>
    <row r="797" spans="11:12" ht="15.75" customHeight="1">
      <c r="K797" s="14"/>
      <c r="L797" s="14"/>
    </row>
    <row r="798" spans="11:12" ht="15.75" customHeight="1">
      <c r="K798" s="14"/>
      <c r="L798" s="14"/>
    </row>
    <row r="799" spans="11:12" ht="15.75" customHeight="1">
      <c r="K799" s="14"/>
      <c r="L799" s="14"/>
    </row>
    <row r="800" spans="11:12" ht="15.75" customHeight="1">
      <c r="K800" s="14"/>
      <c r="L800" s="14"/>
    </row>
    <row r="801" spans="11:12" ht="15.75" customHeight="1">
      <c r="K801" s="14"/>
      <c r="L801" s="14"/>
    </row>
    <row r="802" spans="11:12" ht="15.75" customHeight="1">
      <c r="K802" s="14"/>
      <c r="L802" s="14"/>
    </row>
    <row r="803" spans="11:12" ht="15.75" customHeight="1">
      <c r="K803" s="14"/>
      <c r="L803" s="14"/>
    </row>
    <row r="804" spans="11:12" ht="15.75" customHeight="1">
      <c r="K804" s="14"/>
      <c r="L804" s="14"/>
    </row>
    <row r="805" spans="11:12" ht="15.75" customHeight="1">
      <c r="K805" s="14"/>
      <c r="L805" s="14"/>
    </row>
    <row r="806" spans="11:12" ht="15.75" customHeight="1">
      <c r="K806" s="14"/>
      <c r="L806" s="14"/>
    </row>
    <row r="807" spans="11:12" ht="15.75" customHeight="1">
      <c r="K807" s="14"/>
      <c r="L807" s="14"/>
    </row>
    <row r="808" spans="11:12" ht="15.75" customHeight="1">
      <c r="K808" s="14"/>
      <c r="L808" s="14"/>
    </row>
    <row r="809" spans="11:12" ht="15.75" customHeight="1">
      <c r="K809" s="14"/>
      <c r="L809" s="14"/>
    </row>
    <row r="810" spans="11:12" ht="15.75" customHeight="1">
      <c r="K810" s="14"/>
      <c r="L810" s="14"/>
    </row>
    <row r="811" spans="11:12" ht="15.75" customHeight="1">
      <c r="K811" s="14"/>
      <c r="L811" s="14"/>
    </row>
    <row r="812" spans="11:12" ht="15.75" customHeight="1">
      <c r="K812" s="14"/>
      <c r="L812" s="14"/>
    </row>
    <row r="813" spans="11:12" ht="15.75" customHeight="1">
      <c r="K813" s="14"/>
      <c r="L813" s="14"/>
    </row>
    <row r="814" spans="11:12" ht="15.75" customHeight="1">
      <c r="K814" s="14"/>
      <c r="L814" s="14"/>
    </row>
    <row r="815" spans="11:12" ht="15.75" customHeight="1">
      <c r="K815" s="14"/>
      <c r="L815" s="14"/>
    </row>
    <row r="816" spans="11:12" ht="15.75" customHeight="1">
      <c r="K816" s="14"/>
      <c r="L816" s="14"/>
    </row>
    <row r="817" spans="11:12" ht="15.75" customHeight="1">
      <c r="K817" s="14"/>
      <c r="L817" s="14"/>
    </row>
    <row r="818" spans="11:12" ht="15.75" customHeight="1">
      <c r="K818" s="14"/>
      <c r="L818" s="14"/>
    </row>
    <row r="819" spans="11:12" ht="15.75" customHeight="1">
      <c r="K819" s="14"/>
      <c r="L819" s="14"/>
    </row>
    <row r="820" spans="11:12" ht="15.75" customHeight="1">
      <c r="K820" s="14"/>
      <c r="L820" s="14"/>
    </row>
    <row r="821" spans="11:12" ht="15.75" customHeight="1">
      <c r="K821" s="14"/>
      <c r="L821" s="14"/>
    </row>
    <row r="822" spans="11:12" ht="15.75" customHeight="1">
      <c r="K822" s="14"/>
      <c r="L822" s="14"/>
    </row>
    <row r="823" spans="11:12" ht="15.75" customHeight="1">
      <c r="K823" s="14"/>
      <c r="L823" s="14"/>
    </row>
    <row r="824" spans="11:12" ht="15.75" customHeight="1">
      <c r="K824" s="14"/>
      <c r="L824" s="14"/>
    </row>
    <row r="825" spans="11:12" ht="15.75" customHeight="1">
      <c r="K825" s="14"/>
      <c r="L825" s="14"/>
    </row>
    <row r="826" spans="11:12" ht="15.75" customHeight="1">
      <c r="K826" s="14"/>
      <c r="L826" s="14"/>
    </row>
    <row r="827" spans="11:12" ht="15.75" customHeight="1">
      <c r="K827" s="14"/>
      <c r="L827" s="14"/>
    </row>
    <row r="828" spans="11:12" ht="15.75" customHeight="1">
      <c r="K828" s="14"/>
      <c r="L828" s="14"/>
    </row>
    <row r="829" spans="11:12" ht="15.75" customHeight="1">
      <c r="K829" s="14"/>
      <c r="L829" s="14"/>
    </row>
    <row r="830" spans="11:12" ht="15.75" customHeight="1">
      <c r="K830" s="14"/>
      <c r="L830" s="14"/>
    </row>
    <row r="831" spans="11:12" ht="15.75" customHeight="1">
      <c r="K831" s="14"/>
      <c r="L831" s="14"/>
    </row>
    <row r="832" spans="11:12" ht="15.75" customHeight="1">
      <c r="K832" s="14"/>
      <c r="L832" s="14"/>
    </row>
    <row r="833" spans="11:12" ht="15.75" customHeight="1">
      <c r="K833" s="14"/>
      <c r="L833" s="14"/>
    </row>
    <row r="834" spans="11:12" ht="15.75" customHeight="1">
      <c r="K834" s="14"/>
      <c r="L834" s="14"/>
    </row>
    <row r="835" spans="11:12" ht="15.75" customHeight="1">
      <c r="K835" s="14"/>
      <c r="L835" s="14"/>
    </row>
    <row r="836" spans="11:12" ht="15.75" customHeight="1">
      <c r="K836" s="14"/>
      <c r="L836" s="14"/>
    </row>
    <row r="837" spans="11:12" ht="15.75" customHeight="1">
      <c r="K837" s="14"/>
      <c r="L837" s="14"/>
    </row>
    <row r="838" spans="11:12" ht="15.75" customHeight="1">
      <c r="K838" s="14"/>
      <c r="L838" s="14"/>
    </row>
    <row r="839" spans="11:12" ht="15.75" customHeight="1">
      <c r="K839" s="14"/>
      <c r="L839" s="14"/>
    </row>
    <row r="840" spans="11:12" ht="15.75" customHeight="1">
      <c r="K840" s="14"/>
      <c r="L840" s="14"/>
    </row>
    <row r="841" spans="11:12" ht="15.75" customHeight="1">
      <c r="K841" s="14"/>
      <c r="L841" s="14"/>
    </row>
    <row r="842" spans="11:12" ht="15.75" customHeight="1">
      <c r="K842" s="14"/>
      <c r="L842" s="14"/>
    </row>
    <row r="843" spans="11:12" ht="15.75" customHeight="1">
      <c r="K843" s="14"/>
      <c r="L843" s="14"/>
    </row>
    <row r="844" spans="11:12" ht="15.75" customHeight="1">
      <c r="K844" s="14"/>
      <c r="L844" s="14"/>
    </row>
    <row r="845" spans="11:12" ht="15.75" customHeight="1">
      <c r="K845" s="14"/>
      <c r="L845" s="14"/>
    </row>
    <row r="846" spans="11:12" ht="15.75" customHeight="1">
      <c r="K846" s="14"/>
      <c r="L846" s="14"/>
    </row>
    <row r="847" spans="11:12" ht="15.75" customHeight="1">
      <c r="K847" s="14"/>
      <c r="L847" s="14"/>
    </row>
    <row r="848" spans="11:12" ht="15.75" customHeight="1">
      <c r="K848" s="14"/>
      <c r="L848" s="14"/>
    </row>
    <row r="849" spans="11:12" ht="15.75" customHeight="1">
      <c r="K849" s="14"/>
      <c r="L849" s="14"/>
    </row>
    <row r="850" spans="11:12" ht="15.75" customHeight="1">
      <c r="K850" s="14"/>
      <c r="L850" s="14"/>
    </row>
    <row r="851" spans="11:12" ht="15.75" customHeight="1">
      <c r="K851" s="14"/>
      <c r="L851" s="14"/>
    </row>
    <row r="852" spans="11:12" ht="15.75" customHeight="1">
      <c r="K852" s="14"/>
      <c r="L852" s="14"/>
    </row>
    <row r="853" spans="11:12" ht="15.75" customHeight="1">
      <c r="K853" s="14"/>
      <c r="L853" s="14"/>
    </row>
    <row r="854" spans="11:12" ht="15.75" customHeight="1">
      <c r="K854" s="14"/>
      <c r="L854" s="14"/>
    </row>
    <row r="855" spans="11:12" ht="15.75" customHeight="1">
      <c r="K855" s="14"/>
      <c r="L855" s="14"/>
    </row>
    <row r="856" spans="11:12" ht="15.75" customHeight="1">
      <c r="K856" s="14"/>
      <c r="L856" s="14"/>
    </row>
    <row r="857" spans="11:12" ht="15.75" customHeight="1">
      <c r="K857" s="14"/>
      <c r="L857" s="14"/>
    </row>
    <row r="858" spans="11:12" ht="15.75" customHeight="1">
      <c r="K858" s="14"/>
      <c r="L858" s="14"/>
    </row>
    <row r="859" spans="11:12" ht="15.75" customHeight="1">
      <c r="K859" s="14"/>
      <c r="L859" s="14"/>
    </row>
    <row r="860" spans="11:12" ht="15.75" customHeight="1">
      <c r="K860" s="14"/>
      <c r="L860" s="14"/>
    </row>
    <row r="861" spans="11:12" ht="15.75" customHeight="1">
      <c r="K861" s="14"/>
      <c r="L861" s="14"/>
    </row>
    <row r="862" spans="11:12" ht="15.75" customHeight="1">
      <c r="K862" s="14"/>
      <c r="L862" s="14"/>
    </row>
    <row r="863" spans="11:12" ht="15.75" customHeight="1">
      <c r="K863" s="14"/>
      <c r="L863" s="14"/>
    </row>
    <row r="864" spans="11:12" ht="15.75" customHeight="1">
      <c r="K864" s="14"/>
      <c r="L864" s="14"/>
    </row>
    <row r="865" spans="11:12" ht="15.75" customHeight="1">
      <c r="K865" s="14"/>
      <c r="L865" s="14"/>
    </row>
    <row r="866" spans="11:12" ht="15.75" customHeight="1">
      <c r="K866" s="14"/>
      <c r="L866" s="14"/>
    </row>
    <row r="867" spans="11:12" ht="15.75" customHeight="1">
      <c r="K867" s="14"/>
      <c r="L867" s="14"/>
    </row>
    <row r="868" spans="11:12" ht="15.75" customHeight="1">
      <c r="K868" s="14"/>
      <c r="L868" s="14"/>
    </row>
    <row r="869" spans="11:12" ht="15.75" customHeight="1">
      <c r="K869" s="14"/>
      <c r="L869" s="14"/>
    </row>
    <row r="870" spans="11:12" ht="15.75" customHeight="1">
      <c r="K870" s="14"/>
      <c r="L870" s="14"/>
    </row>
    <row r="871" spans="11:12" ht="15.75" customHeight="1">
      <c r="K871" s="14"/>
      <c r="L871" s="14"/>
    </row>
    <row r="872" spans="11:12" ht="15.75" customHeight="1">
      <c r="K872" s="14"/>
      <c r="L872" s="14"/>
    </row>
    <row r="873" spans="11:12" ht="15.75" customHeight="1">
      <c r="K873" s="14"/>
      <c r="L873" s="14"/>
    </row>
    <row r="874" spans="11:12" ht="15.75" customHeight="1">
      <c r="K874" s="14"/>
      <c r="L874" s="14"/>
    </row>
    <row r="875" spans="11:12" ht="15.75" customHeight="1">
      <c r="K875" s="14"/>
      <c r="L875" s="14"/>
    </row>
    <row r="876" spans="11:12" ht="15.75" customHeight="1">
      <c r="K876" s="14"/>
      <c r="L876" s="14"/>
    </row>
    <row r="877" spans="11:12" ht="15.75" customHeight="1">
      <c r="K877" s="14"/>
      <c r="L877" s="14"/>
    </row>
    <row r="878" spans="11:12" ht="15.75" customHeight="1">
      <c r="K878" s="14"/>
      <c r="L878" s="14"/>
    </row>
    <row r="879" spans="11:12" ht="15.75" customHeight="1">
      <c r="K879" s="14"/>
      <c r="L879" s="14"/>
    </row>
    <row r="880" spans="11:12" ht="15.75" customHeight="1">
      <c r="K880" s="14"/>
      <c r="L880" s="14"/>
    </row>
  </sheetData>
  <mergeCells count="10">
    <mergeCell ref="C10:F10"/>
    <mergeCell ref="A9:A11"/>
    <mergeCell ref="B9:K9"/>
    <mergeCell ref="L9:V9"/>
    <mergeCell ref="M10:P10"/>
    <mergeCell ref="I3:P3"/>
    <mergeCell ref="Q10:V10"/>
    <mergeCell ref="G10:K10"/>
    <mergeCell ref="W9:W11"/>
    <mergeCell ref="W99:W101"/>
  </mergeCells>
  <pageMargins left="0.7" right="0.7" top="0.75" bottom="0.75" header="0" footer="0"/>
  <pageSetup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V1000"/>
  <sheetViews>
    <sheetView workbookViewId="0"/>
  </sheetViews>
  <sheetFormatPr defaultColWidth="14.44140625" defaultRowHeight="15" customHeight="1"/>
  <cols>
    <col min="1" max="22" width="8.6640625" customWidth="1"/>
  </cols>
  <sheetData>
    <row r="1" spans="1:21" ht="15.75" customHeight="1">
      <c r="A1" s="2" t="s">
        <v>1</v>
      </c>
      <c r="B1" s="4"/>
      <c r="C1" s="4"/>
      <c r="D1" s="6"/>
      <c r="E1" s="7"/>
      <c r="F1" s="9"/>
      <c r="G1" s="9"/>
      <c r="H1" s="9"/>
      <c r="I1" s="11" t="s">
        <v>2</v>
      </c>
      <c r="J1" s="4"/>
      <c r="K1" s="14" t="s">
        <v>4</v>
      </c>
      <c r="L1" s="14"/>
      <c r="M1" s="14"/>
      <c r="N1" s="14"/>
      <c r="O1" s="4" t="s">
        <v>5</v>
      </c>
      <c r="P1" s="4"/>
      <c r="Q1" s="4"/>
      <c r="R1" s="4"/>
      <c r="S1" s="4"/>
      <c r="T1" s="4"/>
      <c r="U1" s="4"/>
    </row>
    <row r="2" spans="1:21" ht="15.75" customHeight="1">
      <c r="A2" s="16" t="s">
        <v>6</v>
      </c>
      <c r="B2" s="16"/>
      <c r="C2" s="16"/>
      <c r="D2" s="17"/>
      <c r="E2" s="7"/>
      <c r="F2" s="9"/>
      <c r="G2" s="9"/>
      <c r="H2" s="9"/>
      <c r="I2" s="9"/>
      <c r="J2" s="14"/>
      <c r="K2" s="14"/>
      <c r="L2" s="14"/>
      <c r="M2" s="14"/>
      <c r="N2" s="14"/>
      <c r="O2" s="14" t="s">
        <v>9</v>
      </c>
      <c r="P2" s="14"/>
      <c r="Q2" s="14"/>
      <c r="R2" s="14"/>
      <c r="S2" s="14"/>
      <c r="T2" s="14"/>
      <c r="U2" s="14"/>
    </row>
    <row r="3" spans="1:21" ht="14.4">
      <c r="A3" s="14" t="s">
        <v>10</v>
      </c>
      <c r="B3" s="14"/>
      <c r="C3" s="14"/>
      <c r="D3" s="14"/>
      <c r="E3" s="14"/>
      <c r="F3" s="14"/>
      <c r="G3" s="14"/>
      <c r="H3" s="14"/>
      <c r="I3" s="14" t="s">
        <v>11</v>
      </c>
      <c r="J3" s="14"/>
      <c r="K3" s="14"/>
      <c r="L3" s="14"/>
      <c r="M3" s="14"/>
      <c r="N3" s="14"/>
      <c r="O3" s="14" t="s">
        <v>12</v>
      </c>
      <c r="P3" s="14"/>
      <c r="Q3" s="14"/>
      <c r="R3" s="14"/>
      <c r="S3" s="14"/>
      <c r="T3" s="14"/>
      <c r="U3" s="14"/>
    </row>
    <row r="4" spans="1:21" ht="15.75" customHeight="1">
      <c r="A4" s="16" t="s">
        <v>14</v>
      </c>
      <c r="B4" s="16"/>
      <c r="C4" s="16"/>
      <c r="D4" s="19"/>
      <c r="E4" s="9"/>
      <c r="F4" s="9"/>
      <c r="G4" s="14"/>
      <c r="H4" s="14"/>
      <c r="I4" s="14" t="s">
        <v>16</v>
      </c>
      <c r="J4" s="14"/>
      <c r="K4" s="14"/>
      <c r="L4" s="14"/>
      <c r="M4" s="14"/>
      <c r="N4" s="14"/>
      <c r="O4" s="14" t="s">
        <v>17</v>
      </c>
      <c r="P4" s="14"/>
      <c r="Q4" s="14"/>
      <c r="R4" s="14"/>
      <c r="S4" s="14"/>
      <c r="T4" s="14"/>
      <c r="U4" s="14"/>
    </row>
    <row r="5" spans="1:21" ht="14.4">
      <c r="A5" s="14" t="s">
        <v>18</v>
      </c>
      <c r="B5" s="14"/>
      <c r="C5" s="14"/>
      <c r="D5" s="14"/>
      <c r="E5" s="14"/>
      <c r="F5" s="14"/>
      <c r="G5" s="14"/>
      <c r="H5" s="14"/>
      <c r="I5" s="14" t="s">
        <v>19</v>
      </c>
      <c r="J5" s="14"/>
      <c r="K5" s="14"/>
      <c r="L5" s="14"/>
      <c r="M5" s="14"/>
      <c r="N5" s="14"/>
      <c r="O5" s="14" t="s">
        <v>20</v>
      </c>
      <c r="P5" s="14"/>
      <c r="Q5" s="14"/>
      <c r="R5" s="14"/>
      <c r="S5" s="14"/>
      <c r="T5" s="14"/>
      <c r="U5" s="14"/>
    </row>
    <row r="6" spans="1:21" ht="15.75" customHeight="1">
      <c r="A6" s="23" t="s">
        <v>22</v>
      </c>
      <c r="B6" s="23"/>
      <c r="C6" s="23"/>
      <c r="D6" s="25"/>
      <c r="E6" s="14"/>
      <c r="F6" s="14"/>
      <c r="G6" s="14"/>
      <c r="H6" s="4"/>
      <c r="I6" s="27"/>
      <c r="J6" s="11"/>
      <c r="K6" s="11"/>
      <c r="L6" s="11"/>
      <c r="M6" s="11"/>
      <c r="N6" s="11"/>
      <c r="O6" s="9" t="s">
        <v>30</v>
      </c>
      <c r="P6" s="4"/>
      <c r="Q6" s="4"/>
      <c r="R6" s="4"/>
      <c r="S6" s="4"/>
      <c r="T6" s="4"/>
      <c r="U6" s="4"/>
    </row>
    <row r="7" spans="1:21" ht="15.75" customHeight="1">
      <c r="A7" s="14" t="s">
        <v>31</v>
      </c>
      <c r="B7" s="14"/>
      <c r="C7" s="14"/>
      <c r="D7" s="30"/>
      <c r="E7" s="14"/>
      <c r="F7" s="14"/>
      <c r="G7" s="14"/>
      <c r="H7" s="14"/>
      <c r="I7" s="32"/>
      <c r="J7" s="14"/>
      <c r="K7" s="14"/>
      <c r="L7" s="14"/>
      <c r="M7" s="14"/>
      <c r="N7" s="14"/>
      <c r="O7" s="14" t="s">
        <v>33</v>
      </c>
      <c r="P7" s="14"/>
      <c r="Q7" s="14"/>
      <c r="R7" s="14"/>
      <c r="S7" s="14"/>
      <c r="T7" s="14"/>
      <c r="U7" s="14"/>
    </row>
    <row r="8" spans="1:21">
      <c r="A8" s="4" t="s">
        <v>35</v>
      </c>
      <c r="B8" s="4"/>
      <c r="C8" s="4"/>
      <c r="D8" s="30"/>
      <c r="E8" s="14"/>
      <c r="F8" s="14"/>
      <c r="G8" s="14"/>
      <c r="H8" s="14"/>
      <c r="I8" s="14"/>
      <c r="J8" s="14"/>
      <c r="K8" s="14"/>
      <c r="L8" s="14"/>
      <c r="M8" s="14"/>
      <c r="N8" s="14"/>
      <c r="O8" s="14" t="s">
        <v>36</v>
      </c>
      <c r="P8" s="4"/>
      <c r="Q8" s="4"/>
      <c r="R8" s="4"/>
      <c r="S8" s="4"/>
      <c r="T8" s="4"/>
      <c r="U8" s="4"/>
    </row>
    <row r="9" spans="1:21">
      <c r="A9" s="16" t="s">
        <v>37</v>
      </c>
      <c r="B9" s="16"/>
      <c r="C9" s="16"/>
      <c r="D9" s="25"/>
      <c r="E9" s="14"/>
      <c r="F9" s="14"/>
      <c r="G9" s="14"/>
      <c r="H9" s="14"/>
      <c r="I9" s="14"/>
      <c r="J9" s="14"/>
      <c r="K9" s="14"/>
      <c r="L9" s="14"/>
      <c r="M9" s="14"/>
      <c r="N9" s="14"/>
      <c r="O9" s="14" t="s">
        <v>39</v>
      </c>
      <c r="P9" s="14"/>
      <c r="Q9" s="14"/>
      <c r="R9" s="14"/>
      <c r="S9" s="14"/>
      <c r="T9" s="14"/>
      <c r="U9" s="14"/>
    </row>
    <row r="10" spans="1:21">
      <c r="A10" s="16" t="s">
        <v>40</v>
      </c>
      <c r="B10" s="16"/>
      <c r="C10" s="16"/>
      <c r="D10" s="25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 t="s">
        <v>41</v>
      </c>
      <c r="P10" s="14"/>
      <c r="Q10" s="14"/>
      <c r="R10" s="14"/>
      <c r="S10" s="14"/>
      <c r="T10" s="14"/>
      <c r="U10" s="14"/>
    </row>
    <row r="11" spans="1:21">
      <c r="A11" s="14"/>
      <c r="B11" s="14"/>
      <c r="C11" s="14"/>
      <c r="D11" s="30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 t="s">
        <v>42</v>
      </c>
      <c r="P11" s="14"/>
      <c r="Q11" s="14"/>
      <c r="R11" s="14"/>
      <c r="S11" s="14"/>
      <c r="T11" s="14"/>
      <c r="U11" s="14"/>
    </row>
    <row r="12" spans="1:21" ht="15.75" customHeight="1">
      <c r="A12" s="4" t="s">
        <v>43</v>
      </c>
      <c r="B12" s="4"/>
      <c r="C12" s="4"/>
      <c r="D12" s="33"/>
      <c r="E12" s="4"/>
      <c r="F12" s="4"/>
      <c r="G12" s="4"/>
      <c r="H12" s="4"/>
      <c r="I12" s="14"/>
      <c r="J12" s="14"/>
      <c r="K12" s="14"/>
      <c r="L12" s="14"/>
      <c r="M12" s="14"/>
      <c r="N12" s="14"/>
      <c r="O12" s="14" t="s">
        <v>45</v>
      </c>
      <c r="P12" s="14"/>
      <c r="Q12" s="14"/>
      <c r="R12" s="14"/>
      <c r="S12" s="14"/>
      <c r="T12" s="14"/>
      <c r="U12" s="14"/>
    </row>
    <row r="13" spans="1:21" ht="14.4">
      <c r="A13" s="4" t="s">
        <v>46</v>
      </c>
      <c r="B13" s="4"/>
      <c r="C13" s="4"/>
      <c r="D13" s="4"/>
      <c r="E13" s="4"/>
      <c r="F13" s="4"/>
      <c r="G13" s="4"/>
      <c r="H13" s="4"/>
      <c r="I13" s="35" t="s">
        <v>48</v>
      </c>
      <c r="J13" s="14"/>
      <c r="K13" s="14"/>
      <c r="L13" s="14"/>
      <c r="M13" s="14"/>
      <c r="N13" s="14"/>
      <c r="O13" s="14" t="s">
        <v>49</v>
      </c>
      <c r="P13" s="14"/>
      <c r="Q13" s="14"/>
      <c r="R13" s="14"/>
      <c r="S13" s="14"/>
      <c r="T13" s="14"/>
      <c r="U13" s="14"/>
    </row>
    <row r="14" spans="1:21" ht="15.75" customHeight="1">
      <c r="A14" s="36" t="s">
        <v>50</v>
      </c>
      <c r="B14" s="37"/>
      <c r="C14" s="37"/>
      <c r="D14" s="37"/>
      <c r="E14" s="39" t="s">
        <v>51</v>
      </c>
      <c r="F14" s="14"/>
      <c r="G14" s="14"/>
      <c r="H14" s="14"/>
      <c r="I14" s="41" t="s">
        <v>52</v>
      </c>
      <c r="J14" s="14"/>
      <c r="K14" s="14"/>
      <c r="L14" s="14"/>
      <c r="M14" s="14"/>
      <c r="N14" s="14"/>
      <c r="O14" s="14" t="s">
        <v>53</v>
      </c>
      <c r="P14" s="14"/>
      <c r="Q14" s="14"/>
      <c r="R14" s="14"/>
      <c r="S14" s="14"/>
      <c r="T14" s="14"/>
      <c r="U14" s="14"/>
    </row>
    <row r="15" spans="1:21">
      <c r="A15" s="43" t="s">
        <v>54</v>
      </c>
      <c r="B15" s="37"/>
      <c r="C15" s="37"/>
      <c r="D15" s="37"/>
      <c r="E15" s="30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</row>
    <row r="16" spans="1:21">
      <c r="A16" s="43" t="s">
        <v>55</v>
      </c>
      <c r="B16" s="37"/>
      <c r="C16" s="37"/>
      <c r="D16" s="37"/>
      <c r="E16" s="30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</row>
    <row r="17" spans="1:21">
      <c r="A17" s="43" t="s">
        <v>56</v>
      </c>
      <c r="B17" s="37"/>
      <c r="C17" s="37"/>
      <c r="D17" s="37"/>
      <c r="E17" s="30"/>
      <c r="F17" s="14"/>
      <c r="G17" s="14"/>
      <c r="H17" s="14"/>
      <c r="I17" s="14"/>
      <c r="J17" s="14"/>
      <c r="K17" s="14"/>
      <c r="L17" s="14"/>
      <c r="M17" s="14"/>
      <c r="N17" s="4" t="s">
        <v>57</v>
      </c>
      <c r="O17" s="4"/>
      <c r="P17" s="14"/>
      <c r="Q17" s="14"/>
      <c r="R17" s="14"/>
      <c r="S17" s="14"/>
      <c r="T17" s="14"/>
      <c r="U17" s="14"/>
    </row>
    <row r="18" spans="1:21">
      <c r="A18" s="43" t="s">
        <v>58</v>
      </c>
      <c r="B18" s="37"/>
      <c r="C18" s="37"/>
      <c r="D18" s="37"/>
      <c r="E18" s="30"/>
      <c r="F18" s="14"/>
      <c r="G18" s="14"/>
      <c r="H18" s="14"/>
      <c r="I18" s="14"/>
      <c r="J18" s="14"/>
      <c r="K18" s="14"/>
      <c r="L18" s="14"/>
      <c r="M18" s="14"/>
      <c r="N18" s="14" t="s">
        <v>59</v>
      </c>
      <c r="O18" s="14"/>
      <c r="P18" s="14"/>
      <c r="Q18" s="14"/>
      <c r="R18" s="14" t="s">
        <v>60</v>
      </c>
      <c r="S18" s="14"/>
      <c r="T18" s="14"/>
      <c r="U18" s="14"/>
    </row>
    <row r="19" spans="1:21">
      <c r="A19" s="43" t="s">
        <v>61</v>
      </c>
      <c r="B19" s="37"/>
      <c r="C19" s="37"/>
      <c r="D19" s="37"/>
      <c r="E19" s="30"/>
      <c r="F19" s="14"/>
      <c r="G19" s="14"/>
      <c r="H19" s="14"/>
      <c r="I19" s="14"/>
      <c r="J19" s="14"/>
      <c r="K19" s="14"/>
      <c r="L19" s="14"/>
      <c r="M19" s="14"/>
      <c r="N19" s="14" t="s">
        <v>62</v>
      </c>
      <c r="O19" s="14"/>
      <c r="P19" s="14"/>
      <c r="Q19" s="14"/>
      <c r="R19" s="14" t="s">
        <v>63</v>
      </c>
      <c r="S19" s="14"/>
      <c r="T19" s="14"/>
      <c r="U19" s="14"/>
    </row>
    <row r="20" spans="1:21">
      <c r="A20" s="43" t="s">
        <v>65</v>
      </c>
      <c r="B20" s="37"/>
      <c r="C20" s="37"/>
      <c r="D20" s="37"/>
      <c r="E20" s="30"/>
      <c r="F20" s="14"/>
      <c r="G20" s="14"/>
      <c r="H20" s="14"/>
      <c r="I20" s="14"/>
      <c r="J20" s="14"/>
      <c r="K20" s="14"/>
      <c r="L20" s="14"/>
      <c r="M20" s="14"/>
      <c r="N20" s="14" t="s">
        <v>66</v>
      </c>
      <c r="O20" s="14"/>
      <c r="P20" s="14"/>
      <c r="Q20" s="14"/>
      <c r="R20" s="14" t="s">
        <v>67</v>
      </c>
      <c r="S20" s="14"/>
      <c r="T20" s="14"/>
      <c r="U20" s="14"/>
    </row>
    <row r="21" spans="1:21" ht="15.75" customHeight="1">
      <c r="A21" s="43"/>
      <c r="B21" s="37"/>
      <c r="C21" s="37"/>
      <c r="D21" s="37"/>
      <c r="E21" s="30"/>
      <c r="F21" s="14"/>
      <c r="G21" s="14"/>
      <c r="H21" s="14"/>
      <c r="I21" s="14"/>
      <c r="J21" s="14"/>
      <c r="K21" s="14"/>
      <c r="L21" s="14"/>
      <c r="M21" s="14"/>
      <c r="N21" s="14" t="s">
        <v>68</v>
      </c>
      <c r="O21" s="14"/>
      <c r="P21" s="14"/>
      <c r="Q21" s="14"/>
      <c r="R21" s="14" t="s">
        <v>70</v>
      </c>
      <c r="S21" s="14"/>
      <c r="T21" s="14"/>
      <c r="U21" s="14"/>
    </row>
    <row r="22" spans="1:21" ht="15.75" customHeight="1">
      <c r="A22" s="47" t="s">
        <v>72</v>
      </c>
      <c r="B22" s="48"/>
      <c r="C22" s="48"/>
      <c r="D22" s="48"/>
      <c r="E22" s="48"/>
      <c r="F22" s="14"/>
      <c r="G22" s="14"/>
      <c r="H22" s="14"/>
      <c r="I22" s="14"/>
      <c r="J22" s="14"/>
      <c r="K22" s="14"/>
      <c r="L22" s="14"/>
      <c r="M22" s="14"/>
      <c r="N22" s="14" t="s">
        <v>73</v>
      </c>
      <c r="O22" s="14"/>
      <c r="P22" s="14"/>
      <c r="Q22" s="14"/>
      <c r="R22" s="14" t="s">
        <v>74</v>
      </c>
      <c r="S22" s="14"/>
      <c r="T22" s="14"/>
      <c r="U22" s="14"/>
    </row>
    <row r="23" spans="1:21" ht="15.75" customHeight="1">
      <c r="A23" s="49" t="s">
        <v>75</v>
      </c>
      <c r="B23" s="14"/>
      <c r="C23" s="14"/>
      <c r="D23" s="14"/>
      <c r="E23" s="50" t="s">
        <v>76</v>
      </c>
      <c r="F23" s="14"/>
      <c r="G23" s="14"/>
      <c r="H23" s="14"/>
      <c r="I23" s="14"/>
      <c r="J23" s="14"/>
      <c r="K23" s="14"/>
      <c r="L23" s="14"/>
      <c r="M23" s="14"/>
      <c r="N23" s="14" t="s">
        <v>77</v>
      </c>
      <c r="O23" s="14"/>
      <c r="P23" s="14"/>
      <c r="Q23" s="14"/>
      <c r="R23" s="14" t="s">
        <v>78</v>
      </c>
      <c r="S23" s="14"/>
      <c r="T23" s="14"/>
      <c r="U23" s="14"/>
    </row>
    <row r="24" spans="1:21" ht="15.75" customHeight="1">
      <c r="A24" s="50" t="s">
        <v>79</v>
      </c>
      <c r="B24" s="14"/>
      <c r="C24" s="14"/>
      <c r="D24" s="14"/>
      <c r="E24" s="51" t="s">
        <v>80</v>
      </c>
      <c r="F24" s="14"/>
      <c r="G24" s="14"/>
      <c r="H24" s="14"/>
      <c r="I24" s="14"/>
      <c r="J24" s="14"/>
      <c r="K24" s="14"/>
      <c r="L24" s="14"/>
      <c r="M24" s="14"/>
      <c r="N24" s="14" t="s">
        <v>81</v>
      </c>
      <c r="O24" s="14"/>
      <c r="P24" s="14"/>
      <c r="Q24" s="14"/>
      <c r="R24" s="14" t="s">
        <v>82</v>
      </c>
      <c r="S24" s="14"/>
      <c r="T24" s="14"/>
      <c r="U24" s="14"/>
    </row>
    <row r="25" spans="1:21" ht="15.75" customHeight="1">
      <c r="A25" s="50" t="s">
        <v>83</v>
      </c>
      <c r="B25" s="14"/>
      <c r="C25" s="14"/>
      <c r="D25" s="14"/>
      <c r="E25" s="51" t="s">
        <v>84</v>
      </c>
      <c r="F25" s="14"/>
      <c r="G25" s="14"/>
      <c r="H25" s="14"/>
      <c r="I25" s="14"/>
      <c r="J25" s="14"/>
      <c r="K25" s="14"/>
      <c r="L25" s="14"/>
      <c r="M25" s="14"/>
      <c r="N25" s="14" t="s">
        <v>85</v>
      </c>
      <c r="O25" s="14"/>
      <c r="P25" s="14"/>
      <c r="Q25" s="14"/>
      <c r="R25" s="14" t="s">
        <v>86</v>
      </c>
      <c r="S25" s="14"/>
      <c r="T25" s="14"/>
      <c r="U25" s="14"/>
    </row>
    <row r="26" spans="1:21" ht="15.75" customHeight="1">
      <c r="A26" s="50" t="s">
        <v>87</v>
      </c>
      <c r="B26" s="14"/>
      <c r="C26" s="14"/>
      <c r="D26" s="14"/>
      <c r="E26" s="51" t="s">
        <v>88</v>
      </c>
      <c r="F26" s="14"/>
      <c r="G26" s="14"/>
      <c r="H26" s="14"/>
      <c r="I26" s="14"/>
      <c r="J26" s="14"/>
      <c r="K26" s="14"/>
      <c r="L26" s="14"/>
      <c r="M26" s="14"/>
      <c r="N26" s="14" t="s">
        <v>89</v>
      </c>
      <c r="O26" s="14"/>
      <c r="P26" s="14"/>
      <c r="Q26" s="14"/>
      <c r="R26" s="14" t="s">
        <v>90</v>
      </c>
      <c r="S26" s="14"/>
      <c r="T26" s="14"/>
      <c r="U26" s="14"/>
    </row>
    <row r="27" spans="1:21" ht="15.75" customHeight="1">
      <c r="A27" s="50" t="s">
        <v>91</v>
      </c>
      <c r="B27" s="14"/>
      <c r="C27" s="14"/>
      <c r="D27" s="14"/>
      <c r="E27" s="50" t="s">
        <v>93</v>
      </c>
      <c r="F27" s="14"/>
      <c r="G27" s="14"/>
      <c r="H27" s="14"/>
      <c r="I27" s="14"/>
      <c r="J27" s="14"/>
      <c r="K27" s="14"/>
      <c r="L27" s="14"/>
      <c r="M27" s="14"/>
      <c r="N27" s="14" t="s">
        <v>94</v>
      </c>
      <c r="O27" s="14"/>
      <c r="P27" s="14"/>
      <c r="Q27" s="14"/>
      <c r="R27" s="14" t="s">
        <v>95</v>
      </c>
      <c r="S27" s="14"/>
      <c r="T27" s="14"/>
      <c r="U27" s="14"/>
    </row>
    <row r="28" spans="1:21" ht="15.75" customHeight="1">
      <c r="A28" s="55" t="s">
        <v>96</v>
      </c>
      <c r="B28" s="14"/>
      <c r="C28" s="14"/>
      <c r="D28" s="4"/>
      <c r="E28" s="4"/>
      <c r="F28" s="4"/>
      <c r="G28" s="4"/>
      <c r="H28" s="14"/>
      <c r="I28" s="14"/>
      <c r="J28" s="4"/>
      <c r="K28" s="4"/>
      <c r="L28" s="4"/>
      <c r="M28" s="4"/>
      <c r="N28" s="14" t="s">
        <v>99</v>
      </c>
      <c r="O28" s="14"/>
      <c r="P28" s="14"/>
      <c r="Q28" s="14"/>
      <c r="R28" s="14" t="s">
        <v>100</v>
      </c>
      <c r="S28" s="14"/>
      <c r="T28" s="14"/>
      <c r="U28" s="14"/>
    </row>
    <row r="29" spans="1:21" ht="15.75" customHeight="1">
      <c r="A29" s="50" t="s">
        <v>101</v>
      </c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 t="s">
        <v>102</v>
      </c>
      <c r="O29" s="14"/>
      <c r="P29" s="14"/>
      <c r="Q29" s="14"/>
      <c r="R29" s="14" t="s">
        <v>103</v>
      </c>
      <c r="S29" s="14"/>
      <c r="T29" s="14"/>
      <c r="U29" s="14"/>
    </row>
    <row r="30" spans="1:21" ht="15.75" customHeight="1">
      <c r="A30" s="50" t="s">
        <v>104</v>
      </c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 t="s">
        <v>105</v>
      </c>
      <c r="O30" s="14"/>
      <c r="P30" s="14"/>
      <c r="Q30" s="14"/>
      <c r="R30" s="14" t="s">
        <v>106</v>
      </c>
      <c r="S30" s="14"/>
      <c r="T30" s="14"/>
      <c r="U30" s="14"/>
    </row>
    <row r="31" spans="1:21" ht="15.75" customHeight="1">
      <c r="A31" s="50" t="s">
        <v>107</v>
      </c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</row>
    <row r="32" spans="1:21" ht="15.75" customHeight="1">
      <c r="A32" s="50" t="s">
        <v>108</v>
      </c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 t="s">
        <v>109</v>
      </c>
      <c r="O32" s="14"/>
      <c r="P32" s="14"/>
      <c r="Q32" s="14"/>
      <c r="R32" s="14"/>
      <c r="S32" s="14"/>
      <c r="T32" s="14"/>
      <c r="U32" s="14"/>
    </row>
    <row r="33" spans="1:21" ht="15.75" customHeight="1">
      <c r="A33" s="50" t="s">
        <v>110</v>
      </c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 t="s">
        <v>111</v>
      </c>
      <c r="O33" s="14"/>
      <c r="P33" s="14"/>
      <c r="Q33" s="14"/>
      <c r="R33" s="14"/>
      <c r="S33" s="14"/>
      <c r="T33" s="14"/>
      <c r="U33" s="14"/>
    </row>
    <row r="34" spans="1:21" ht="15.75" customHeight="1">
      <c r="A34" s="50" t="s">
        <v>112</v>
      </c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 t="s">
        <v>113</v>
      </c>
      <c r="O34" s="14"/>
      <c r="P34" s="14"/>
      <c r="Q34" s="14"/>
      <c r="R34" s="14"/>
      <c r="S34" s="14"/>
      <c r="T34" s="14"/>
      <c r="U34" s="14"/>
    </row>
    <row r="35" spans="1:21" ht="15.75" customHeight="1">
      <c r="A35" s="50" t="s">
        <v>114</v>
      </c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 t="s">
        <v>116</v>
      </c>
      <c r="O35" s="14"/>
      <c r="P35" s="14"/>
      <c r="Q35" s="14"/>
      <c r="R35" s="14"/>
      <c r="S35" s="14"/>
      <c r="T35" s="14"/>
      <c r="U35" s="14"/>
    </row>
    <row r="36" spans="1:21" ht="15.75" customHeight="1">
      <c r="A36" s="50" t="s">
        <v>117</v>
      </c>
      <c r="B36" s="14"/>
      <c r="C36" s="14"/>
      <c r="D36" s="14"/>
      <c r="E36" s="14"/>
      <c r="F36" s="14"/>
      <c r="G36" s="14"/>
      <c r="H36" s="14"/>
      <c r="I36" s="4"/>
      <c r="J36" s="4"/>
      <c r="K36" s="4"/>
      <c r="L36" s="4"/>
      <c r="M36" s="14"/>
      <c r="N36" s="14"/>
      <c r="O36" s="14"/>
      <c r="P36" s="14"/>
      <c r="Q36" s="14"/>
      <c r="R36" s="14"/>
      <c r="S36" s="14"/>
      <c r="T36" s="14"/>
      <c r="U36" s="14"/>
    </row>
    <row r="37" spans="1:21" ht="15.75" customHeight="1">
      <c r="A37" s="50" t="s">
        <v>118</v>
      </c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</row>
    <row r="38" spans="1:21" ht="15.75" customHeight="1">
      <c r="A38" s="4"/>
      <c r="B38" s="4"/>
      <c r="C38" s="4"/>
      <c r="D38" s="4"/>
      <c r="E38" s="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2" t="s">
        <v>120</v>
      </c>
      <c r="Q38" s="4"/>
      <c r="R38" s="4"/>
      <c r="S38" s="2" t="s">
        <v>122</v>
      </c>
      <c r="T38" s="14"/>
      <c r="U38" s="14"/>
    </row>
    <row r="39" spans="1:21" ht="15.75" customHeight="1">
      <c r="A39" s="4" t="s">
        <v>124</v>
      </c>
      <c r="B39" s="4"/>
      <c r="C39" s="4"/>
      <c r="D39" s="4"/>
      <c r="E39" s="4"/>
      <c r="F39" s="4"/>
      <c r="G39" s="4"/>
      <c r="H39" s="14"/>
      <c r="I39" s="4" t="s">
        <v>125</v>
      </c>
      <c r="J39" s="4"/>
      <c r="K39" s="4"/>
      <c r="L39" s="14"/>
      <c r="M39" s="14"/>
      <c r="N39" s="14"/>
      <c r="O39" s="14"/>
      <c r="P39" s="50" t="s">
        <v>127</v>
      </c>
      <c r="Q39" s="14"/>
      <c r="R39" s="14"/>
      <c r="S39" s="50" t="s">
        <v>128</v>
      </c>
      <c r="T39" s="14"/>
      <c r="U39" s="14"/>
    </row>
    <row r="40" spans="1:21" ht="15.75" customHeight="1">
      <c r="A40" s="4" t="s">
        <v>129</v>
      </c>
      <c r="B40" s="4"/>
      <c r="C40" s="4"/>
      <c r="D40" s="4"/>
      <c r="E40" s="4"/>
      <c r="F40" s="4"/>
      <c r="G40" s="4"/>
      <c r="H40" s="14"/>
      <c r="I40" s="4" t="s">
        <v>130</v>
      </c>
      <c r="J40" s="4"/>
      <c r="K40" s="4"/>
      <c r="L40" s="14"/>
      <c r="M40" s="14"/>
      <c r="N40" s="4"/>
      <c r="O40" s="2" t="s">
        <v>131</v>
      </c>
      <c r="P40" s="14"/>
      <c r="Q40" s="14"/>
      <c r="R40" s="14"/>
      <c r="S40" s="50" t="s">
        <v>132</v>
      </c>
      <c r="T40" s="14"/>
      <c r="U40" s="14"/>
    </row>
    <row r="41" spans="1:21" ht="15.75" customHeight="1">
      <c r="A41" s="14" t="s">
        <v>133</v>
      </c>
      <c r="B41" s="14"/>
      <c r="C41" s="14"/>
      <c r="D41" s="14" t="s">
        <v>134</v>
      </c>
      <c r="E41" s="14"/>
      <c r="F41" s="14"/>
      <c r="G41" s="14"/>
      <c r="H41" s="14" t="s">
        <v>135</v>
      </c>
      <c r="I41" s="14"/>
      <c r="J41" s="50" t="s">
        <v>136</v>
      </c>
      <c r="K41" s="14"/>
      <c r="L41" s="4"/>
      <c r="M41" s="14"/>
      <c r="N41" s="4"/>
      <c r="O41" s="2" t="s">
        <v>137</v>
      </c>
      <c r="P41" s="11"/>
      <c r="Q41" s="4"/>
      <c r="R41" s="4"/>
      <c r="S41" s="50" t="s">
        <v>138</v>
      </c>
      <c r="T41" s="14"/>
      <c r="U41" s="14"/>
    </row>
    <row r="42" spans="1:21" ht="15.75" customHeight="1">
      <c r="A42" s="14" t="s">
        <v>140</v>
      </c>
      <c r="B42" s="14"/>
      <c r="C42" s="14"/>
      <c r="D42" s="14" t="s">
        <v>142</v>
      </c>
      <c r="E42" s="14"/>
      <c r="F42" s="14"/>
      <c r="G42" s="14"/>
      <c r="H42" s="14" t="s">
        <v>143</v>
      </c>
      <c r="I42" s="14"/>
      <c r="J42" s="14"/>
      <c r="K42" s="14"/>
      <c r="L42" s="14"/>
      <c r="M42" s="14"/>
      <c r="N42" s="61"/>
      <c r="O42" s="50" t="s">
        <v>145</v>
      </c>
      <c r="P42" s="14"/>
      <c r="Q42" s="14"/>
      <c r="R42" s="14"/>
      <c r="S42" s="50" t="s">
        <v>146</v>
      </c>
      <c r="T42" s="14"/>
      <c r="U42" s="14"/>
    </row>
    <row r="43" spans="1:21" ht="15.75" customHeight="1">
      <c r="A43" s="14" t="s">
        <v>147</v>
      </c>
      <c r="B43" s="14"/>
      <c r="C43" s="14"/>
      <c r="D43" s="14" t="s">
        <v>148</v>
      </c>
      <c r="E43" s="14"/>
      <c r="F43" s="14"/>
      <c r="G43" s="14"/>
      <c r="H43" s="14" t="s">
        <v>149</v>
      </c>
      <c r="I43" s="9"/>
      <c r="J43" s="14"/>
      <c r="K43" s="14"/>
      <c r="L43" s="4"/>
      <c r="M43" s="4"/>
      <c r="N43" s="11"/>
      <c r="O43" s="2" t="s">
        <v>151</v>
      </c>
      <c r="P43" s="14"/>
      <c r="Q43" s="14"/>
      <c r="R43" s="14"/>
      <c r="S43" s="50" t="s">
        <v>153</v>
      </c>
      <c r="T43" s="14"/>
      <c r="U43" s="14"/>
    </row>
    <row r="44" spans="1:21" ht="15.75" customHeight="1">
      <c r="A44" s="14" t="s">
        <v>154</v>
      </c>
      <c r="B44" s="14"/>
      <c r="C44" s="14"/>
      <c r="D44" s="14"/>
      <c r="E44" s="14"/>
      <c r="F44" s="14"/>
      <c r="G44" s="14"/>
      <c r="H44" s="14" t="s">
        <v>155</v>
      </c>
      <c r="I44" s="32"/>
      <c r="J44" s="14"/>
      <c r="K44" s="14"/>
      <c r="L44" s="14"/>
      <c r="M44" s="14"/>
      <c r="N44" s="32"/>
      <c r="O44" s="50" t="s">
        <v>156</v>
      </c>
      <c r="P44" s="14"/>
      <c r="Q44" s="14"/>
      <c r="R44" s="14"/>
      <c r="S44" s="50" t="s">
        <v>157</v>
      </c>
      <c r="T44" s="14"/>
      <c r="U44" s="14"/>
    </row>
    <row r="45" spans="1:21" ht="15.75" customHeight="1">
      <c r="A45" s="14" t="s">
        <v>158</v>
      </c>
      <c r="B45" s="14"/>
      <c r="C45" s="14"/>
      <c r="D45" s="14" t="s">
        <v>159</v>
      </c>
      <c r="E45" s="14"/>
      <c r="F45" s="14"/>
      <c r="G45" s="14"/>
      <c r="H45" s="14" t="s">
        <v>160</v>
      </c>
      <c r="I45" s="14"/>
      <c r="J45" s="14"/>
      <c r="K45" s="14"/>
      <c r="L45" s="14"/>
      <c r="M45" s="14"/>
      <c r="N45" s="14"/>
      <c r="O45" s="50" t="s">
        <v>161</v>
      </c>
      <c r="P45" s="14"/>
      <c r="Q45" s="14"/>
      <c r="R45" s="14"/>
      <c r="S45" s="50" t="s">
        <v>162</v>
      </c>
      <c r="T45" s="14"/>
      <c r="U45" s="14"/>
    </row>
    <row r="46" spans="1:21" ht="18.75" customHeight="1">
      <c r="A46" s="14" t="s">
        <v>163</v>
      </c>
      <c r="B46" s="14"/>
      <c r="C46" s="14"/>
      <c r="D46" s="14" t="s">
        <v>164</v>
      </c>
      <c r="E46" s="14"/>
      <c r="F46" s="14"/>
      <c r="G46" s="14"/>
      <c r="H46" s="14"/>
      <c r="I46" s="14"/>
      <c r="J46" s="14"/>
      <c r="K46" s="14"/>
      <c r="L46" s="14"/>
      <c r="M46" s="14"/>
      <c r="N46" s="4"/>
      <c r="O46" s="2" t="s">
        <v>165</v>
      </c>
      <c r="P46" s="4"/>
      <c r="Q46" s="4"/>
      <c r="R46" s="4"/>
      <c r="S46" s="4"/>
      <c r="T46" s="14"/>
      <c r="U46" s="14"/>
    </row>
    <row r="47" spans="1:21" ht="15.75" customHeight="1">
      <c r="A47" s="4" t="s">
        <v>166</v>
      </c>
      <c r="B47" s="4"/>
      <c r="C47" s="4"/>
      <c r="D47" s="4" t="s">
        <v>167</v>
      </c>
      <c r="E47" s="14"/>
      <c r="F47" s="14"/>
      <c r="G47" s="14"/>
      <c r="H47" s="14" t="s">
        <v>168</v>
      </c>
      <c r="I47" s="14"/>
      <c r="J47" s="9"/>
      <c r="K47" s="9"/>
      <c r="L47" s="9"/>
      <c r="M47" s="9"/>
      <c r="N47" s="4"/>
      <c r="O47" s="64" t="s">
        <v>169</v>
      </c>
      <c r="P47" s="9"/>
      <c r="Q47" s="9"/>
      <c r="R47" s="9"/>
      <c r="S47" s="9"/>
      <c r="T47" s="14"/>
      <c r="U47" s="14"/>
    </row>
    <row r="48" spans="1:21" ht="15.75" customHeight="1">
      <c r="A48" s="14" t="s">
        <v>171</v>
      </c>
      <c r="B48" s="14"/>
      <c r="C48" s="14"/>
      <c r="D48" s="14" t="s">
        <v>172</v>
      </c>
      <c r="E48" s="14"/>
      <c r="F48" s="14"/>
      <c r="G48" s="14"/>
      <c r="H48" s="14" t="s">
        <v>173</v>
      </c>
      <c r="I48" s="14"/>
      <c r="J48" s="14"/>
      <c r="K48" s="14"/>
      <c r="L48" s="14"/>
      <c r="M48" s="14"/>
      <c r="N48" s="4"/>
      <c r="O48" s="4"/>
      <c r="P48" s="4"/>
      <c r="Q48" s="4"/>
      <c r="R48" s="4"/>
      <c r="S48" s="4"/>
      <c r="T48" s="14"/>
      <c r="U48" s="14"/>
    </row>
    <row r="49" spans="1:22" ht="15.75" customHeight="1">
      <c r="A49" s="14" t="s">
        <v>174</v>
      </c>
      <c r="B49" s="14"/>
      <c r="C49" s="14"/>
      <c r="D49" s="14"/>
      <c r="E49" s="14"/>
      <c r="F49" s="14"/>
      <c r="G49" s="14"/>
      <c r="H49" s="14" t="s">
        <v>175</v>
      </c>
      <c r="I49" s="14"/>
      <c r="J49" s="14"/>
      <c r="K49" s="14"/>
      <c r="L49" s="14"/>
      <c r="M49" s="14"/>
      <c r="N49" s="4" t="s">
        <v>177</v>
      </c>
      <c r="O49" s="4"/>
      <c r="P49" s="4"/>
      <c r="Q49" s="4"/>
      <c r="R49" s="4"/>
      <c r="S49" s="4"/>
      <c r="T49" s="14" t="s">
        <v>179</v>
      </c>
      <c r="U49" s="14"/>
      <c r="V49" s="14"/>
    </row>
    <row r="50" spans="1:22" ht="15.75" customHeight="1">
      <c r="A50" s="4"/>
      <c r="B50" s="4"/>
      <c r="C50" s="4"/>
      <c r="D50" s="4" t="s">
        <v>180</v>
      </c>
      <c r="E50" s="4"/>
      <c r="F50" s="14"/>
      <c r="G50" s="14"/>
      <c r="H50" s="14" t="s">
        <v>181</v>
      </c>
      <c r="I50" s="14"/>
      <c r="J50" s="14"/>
      <c r="K50" s="14"/>
      <c r="L50" s="14"/>
      <c r="M50" s="14"/>
      <c r="N50" s="14" t="s">
        <v>182</v>
      </c>
      <c r="O50" s="9"/>
      <c r="P50" s="9"/>
      <c r="Q50" s="9"/>
      <c r="R50" s="9"/>
      <c r="S50" s="9"/>
      <c r="T50" s="14"/>
      <c r="U50" s="14"/>
      <c r="V50" s="14"/>
    </row>
    <row r="51" spans="1:22" ht="15.75" customHeight="1">
      <c r="A51" s="65" t="s">
        <v>183</v>
      </c>
      <c r="B51" s="37"/>
      <c r="C51" s="37"/>
      <c r="D51" s="43" t="s">
        <v>185</v>
      </c>
      <c r="E51" s="37"/>
      <c r="F51" s="37"/>
      <c r="G51" s="37"/>
      <c r="H51" s="14" t="s">
        <v>186</v>
      </c>
      <c r="I51" s="14"/>
      <c r="J51" s="14"/>
      <c r="K51" s="14"/>
      <c r="L51" s="14"/>
      <c r="M51" s="14"/>
      <c r="N51" s="14" t="s">
        <v>187</v>
      </c>
      <c r="O51" s="4"/>
      <c r="P51" s="14"/>
      <c r="Q51" s="14"/>
      <c r="R51" s="14"/>
      <c r="S51" s="14" t="s">
        <v>188</v>
      </c>
      <c r="T51" s="14"/>
      <c r="U51" s="14"/>
      <c r="V51" s="14"/>
    </row>
    <row r="52" spans="1:22" ht="15.75" customHeight="1">
      <c r="A52" s="37" t="s">
        <v>189</v>
      </c>
      <c r="B52" s="37"/>
      <c r="C52" s="37"/>
      <c r="D52" s="43" t="s">
        <v>190</v>
      </c>
      <c r="E52" s="37"/>
      <c r="F52" s="37"/>
      <c r="G52" s="37"/>
      <c r="H52" s="14"/>
      <c r="I52" s="14"/>
      <c r="J52" s="14"/>
      <c r="K52" s="14"/>
      <c r="L52" s="14"/>
      <c r="M52" s="14"/>
      <c r="N52" s="14" t="s">
        <v>191</v>
      </c>
      <c r="O52" s="14"/>
      <c r="P52" s="14"/>
      <c r="Q52" s="14"/>
      <c r="R52" s="14"/>
      <c r="S52" s="14" t="s">
        <v>80</v>
      </c>
      <c r="T52" s="14"/>
      <c r="U52" s="14"/>
      <c r="V52" s="14"/>
    </row>
    <row r="53" spans="1:22" ht="15.75" customHeight="1">
      <c r="A53" s="37" t="s">
        <v>192</v>
      </c>
      <c r="B53" s="37"/>
      <c r="C53" s="37"/>
      <c r="D53" s="43" t="s">
        <v>193</v>
      </c>
      <c r="E53" s="37"/>
      <c r="F53" s="37"/>
      <c r="G53" s="37"/>
      <c r="H53" s="14" t="s">
        <v>194</v>
      </c>
      <c r="I53" s="14"/>
      <c r="J53" s="14"/>
      <c r="K53" s="14"/>
      <c r="L53" s="14"/>
      <c r="M53" s="14"/>
      <c r="N53" s="14" t="s">
        <v>195</v>
      </c>
      <c r="O53" s="14"/>
      <c r="P53" s="14"/>
      <c r="Q53" s="14"/>
      <c r="R53" s="14"/>
      <c r="S53" s="14" t="s">
        <v>196</v>
      </c>
      <c r="T53" s="14"/>
      <c r="U53" s="14"/>
      <c r="V53" s="14"/>
    </row>
    <row r="54" spans="1:22" ht="15.75" customHeight="1">
      <c r="A54" s="37" t="s">
        <v>197</v>
      </c>
      <c r="B54" s="37"/>
      <c r="C54" s="37"/>
      <c r="D54" s="37" t="s">
        <v>198</v>
      </c>
      <c r="E54" s="37"/>
      <c r="F54" s="37"/>
      <c r="G54" s="37"/>
      <c r="H54" s="14" t="s">
        <v>199</v>
      </c>
      <c r="I54" s="14"/>
      <c r="J54" s="14"/>
      <c r="K54" s="14"/>
      <c r="L54" s="14"/>
      <c r="M54" s="14"/>
      <c r="N54" s="14" t="s">
        <v>200</v>
      </c>
      <c r="O54" s="14"/>
      <c r="P54" s="14"/>
      <c r="Q54" s="14"/>
      <c r="R54" s="14"/>
      <c r="S54" s="14" t="s">
        <v>201</v>
      </c>
      <c r="T54" s="14"/>
      <c r="U54" s="14"/>
      <c r="V54" s="14"/>
    </row>
    <row r="55" spans="1:22" ht="15.75" customHeight="1">
      <c r="A55" s="37" t="s">
        <v>202</v>
      </c>
      <c r="B55" s="37"/>
      <c r="C55" s="37"/>
      <c r="D55" s="37" t="s">
        <v>203</v>
      </c>
      <c r="E55" s="37"/>
      <c r="F55" s="37"/>
      <c r="G55" s="37"/>
      <c r="H55" s="14" t="s">
        <v>205</v>
      </c>
      <c r="I55" s="14"/>
      <c r="J55" s="14"/>
      <c r="K55" s="14"/>
      <c r="L55" s="14"/>
      <c r="M55" s="14"/>
      <c r="N55" s="14" t="s">
        <v>206</v>
      </c>
      <c r="O55" s="14"/>
      <c r="P55" s="14"/>
      <c r="Q55" s="14"/>
      <c r="R55" s="14"/>
      <c r="S55" s="14" t="s">
        <v>207</v>
      </c>
      <c r="T55" s="14"/>
      <c r="U55" s="14"/>
      <c r="V55" s="14"/>
    </row>
    <row r="56" spans="1:22" ht="15.75" customHeight="1">
      <c r="A56" s="37" t="s">
        <v>208</v>
      </c>
      <c r="B56" s="37"/>
      <c r="C56" s="37"/>
      <c r="D56" s="37"/>
      <c r="E56" s="37"/>
      <c r="F56" s="37"/>
      <c r="G56" s="37"/>
      <c r="H56" s="14" t="s">
        <v>210</v>
      </c>
      <c r="I56" s="14"/>
      <c r="J56" s="14"/>
      <c r="K56" s="14"/>
      <c r="L56" s="14"/>
      <c r="M56" s="14"/>
      <c r="N56" s="14" t="s">
        <v>36</v>
      </c>
      <c r="O56" s="14"/>
      <c r="P56" s="14"/>
      <c r="Q56" s="14"/>
      <c r="R56" s="14"/>
      <c r="S56" s="14" t="s">
        <v>211</v>
      </c>
      <c r="T56" s="14"/>
      <c r="U56" s="14"/>
      <c r="V56" s="14"/>
    </row>
    <row r="57" spans="1:22" ht="15.75" customHeight="1">
      <c r="A57" s="37" t="s">
        <v>77</v>
      </c>
      <c r="B57" s="37"/>
      <c r="C57" s="37"/>
      <c r="D57" s="37"/>
      <c r="E57" s="37"/>
      <c r="F57" s="37"/>
      <c r="G57" s="37"/>
      <c r="H57" s="14" t="s">
        <v>212</v>
      </c>
      <c r="I57" s="14"/>
      <c r="J57" s="14"/>
      <c r="K57" s="14"/>
      <c r="L57" s="14"/>
      <c r="M57" s="14"/>
      <c r="N57" s="14" t="s">
        <v>213</v>
      </c>
      <c r="O57" s="14"/>
      <c r="P57" s="14"/>
      <c r="Q57" s="14"/>
      <c r="R57" s="14"/>
      <c r="S57" s="14" t="s">
        <v>214</v>
      </c>
      <c r="T57" s="14"/>
      <c r="U57" s="14"/>
      <c r="V57" s="14"/>
    </row>
    <row r="58" spans="1:22" ht="15.75" customHeight="1">
      <c r="A58" s="37" t="s">
        <v>215</v>
      </c>
      <c r="B58" s="14"/>
      <c r="C58" s="14"/>
      <c r="D58" s="37"/>
      <c r="E58" s="14"/>
      <c r="F58" s="14"/>
      <c r="G58" s="14"/>
      <c r="H58" s="14"/>
      <c r="I58" s="14"/>
      <c r="J58" s="14"/>
      <c r="K58" s="14"/>
      <c r="L58" s="14"/>
      <c r="M58" s="14"/>
      <c r="N58" s="14" t="s">
        <v>217</v>
      </c>
      <c r="O58" s="14"/>
      <c r="P58" s="14"/>
      <c r="Q58" s="14"/>
      <c r="R58" s="14"/>
      <c r="S58" s="14" t="s">
        <v>219</v>
      </c>
      <c r="T58" s="14"/>
      <c r="U58" s="14"/>
      <c r="V58" s="14"/>
    </row>
    <row r="59" spans="1:22" ht="15.75" customHeight="1">
      <c r="A59" s="4" t="s">
        <v>220</v>
      </c>
      <c r="B59" s="4"/>
      <c r="C59" s="4"/>
      <c r="D59" s="4"/>
      <c r="E59" s="4" t="s">
        <v>221</v>
      </c>
      <c r="F59" s="4"/>
      <c r="G59" s="14"/>
      <c r="H59" s="14"/>
      <c r="I59" s="14"/>
      <c r="J59" s="14"/>
      <c r="K59" s="14"/>
      <c r="L59" s="14"/>
      <c r="M59" s="14"/>
      <c r="N59" s="14" t="s">
        <v>222</v>
      </c>
      <c r="O59" s="14"/>
      <c r="P59" s="14"/>
      <c r="Q59" s="14"/>
      <c r="R59" s="14"/>
      <c r="S59" s="14"/>
      <c r="T59" s="14"/>
      <c r="U59" s="14"/>
      <c r="V59" s="14"/>
    </row>
    <row r="60" spans="1:22" ht="15.75" customHeight="1">
      <c r="A60" s="65" t="s">
        <v>225</v>
      </c>
      <c r="B60" s="4"/>
      <c r="C60" s="4"/>
      <c r="D60" s="4"/>
      <c r="E60" s="4" t="s">
        <v>229</v>
      </c>
      <c r="F60" s="4"/>
      <c r="G60" s="11"/>
      <c r="H60" s="4"/>
      <c r="I60" s="4"/>
      <c r="J60" s="14"/>
      <c r="K60" s="14"/>
      <c r="L60" s="14"/>
      <c r="M60" s="14"/>
      <c r="N60" s="14" t="s">
        <v>231</v>
      </c>
      <c r="O60" s="14"/>
      <c r="P60" s="14"/>
      <c r="Q60" s="14"/>
      <c r="R60" s="14"/>
      <c r="S60" s="14"/>
      <c r="T60" s="14"/>
      <c r="U60" s="14"/>
      <c r="V60" s="14"/>
    </row>
    <row r="61" spans="1:22" ht="15.75" customHeight="1">
      <c r="A61" s="37" t="s">
        <v>233</v>
      </c>
      <c r="B61" s="14"/>
      <c r="C61" s="14"/>
      <c r="D61" s="14"/>
      <c r="E61" s="61" t="s">
        <v>127</v>
      </c>
      <c r="F61" s="14"/>
      <c r="G61" s="14"/>
      <c r="H61" s="14"/>
      <c r="I61" s="14"/>
      <c r="J61" s="14"/>
      <c r="K61" s="14"/>
      <c r="L61" s="14"/>
      <c r="M61" s="14"/>
      <c r="N61" s="14" t="s">
        <v>234</v>
      </c>
      <c r="O61" s="14"/>
      <c r="P61" s="14"/>
      <c r="Q61" s="14"/>
      <c r="R61" s="14"/>
      <c r="S61" s="14"/>
      <c r="T61" s="14"/>
      <c r="U61" s="14"/>
      <c r="V61" s="14"/>
    </row>
    <row r="62" spans="1:22" ht="15.75" customHeight="1">
      <c r="A62" s="37" t="s">
        <v>235</v>
      </c>
      <c r="E62" s="14" t="s">
        <v>237</v>
      </c>
      <c r="F62" s="14"/>
      <c r="G62" s="14"/>
      <c r="H62" s="14"/>
      <c r="I62" s="14"/>
      <c r="J62" s="14"/>
      <c r="N62" s="14" t="s">
        <v>238</v>
      </c>
      <c r="O62" s="14"/>
      <c r="P62" s="14"/>
      <c r="Q62" s="14"/>
      <c r="R62" s="14"/>
      <c r="S62" s="14"/>
      <c r="T62" s="14"/>
      <c r="U62" s="14"/>
      <c r="V62" s="14"/>
    </row>
    <row r="63" spans="1:22" ht="15.75" customHeight="1">
      <c r="A63" s="37" t="s">
        <v>239</v>
      </c>
      <c r="E63" s="14" t="s">
        <v>241</v>
      </c>
      <c r="F63" s="14"/>
      <c r="G63" s="14"/>
      <c r="H63" s="14"/>
      <c r="I63" s="14"/>
      <c r="J63" s="14"/>
      <c r="N63" s="14" t="s">
        <v>243</v>
      </c>
      <c r="O63" s="14"/>
      <c r="P63" s="14"/>
      <c r="Q63" s="14"/>
      <c r="R63" s="14"/>
      <c r="S63" s="14"/>
      <c r="T63" s="14"/>
      <c r="U63" s="14"/>
      <c r="V63" s="14"/>
    </row>
    <row r="64" spans="1:22" ht="15.75" customHeight="1">
      <c r="A64" s="37" t="s">
        <v>244</v>
      </c>
      <c r="B64" s="14"/>
      <c r="E64" s="14" t="s">
        <v>245</v>
      </c>
      <c r="F64" s="14"/>
      <c r="G64" s="14"/>
      <c r="H64" s="14"/>
      <c r="I64" s="14"/>
      <c r="J64" s="14"/>
      <c r="N64" s="14"/>
      <c r="O64" s="14"/>
      <c r="P64" s="14"/>
      <c r="Q64" s="14"/>
      <c r="R64" s="14"/>
      <c r="S64" s="14"/>
      <c r="T64" s="14"/>
      <c r="U64" s="14"/>
      <c r="V64" s="14"/>
    </row>
    <row r="65" spans="1:20" ht="15.75" customHeight="1">
      <c r="A65" s="14" t="s">
        <v>246</v>
      </c>
      <c r="B65" s="14"/>
      <c r="E65" s="14" t="s">
        <v>247</v>
      </c>
      <c r="F65" s="14"/>
      <c r="G65" s="14"/>
      <c r="H65" s="14"/>
      <c r="I65" s="14"/>
      <c r="J65" s="14"/>
      <c r="K65" s="70" t="s">
        <v>249</v>
      </c>
      <c r="L65" s="71"/>
      <c r="M65" s="71"/>
      <c r="N65" s="71"/>
      <c r="O65" s="71"/>
      <c r="P65" s="71"/>
      <c r="Q65" s="71"/>
      <c r="R65" s="71"/>
      <c r="S65" s="71"/>
      <c r="T65" s="70" t="s">
        <v>250</v>
      </c>
    </row>
    <row r="66" spans="1:20" ht="15.75" customHeight="1">
      <c r="E66" s="14" t="s">
        <v>251</v>
      </c>
      <c r="F66" s="14"/>
      <c r="G66" s="14"/>
      <c r="H66" s="14"/>
      <c r="I66" s="14"/>
      <c r="J66" s="14"/>
      <c r="K66" s="73" t="s">
        <v>252</v>
      </c>
    </row>
    <row r="67" spans="1:20" ht="15.75" customHeight="1">
      <c r="E67" s="14" t="s">
        <v>254</v>
      </c>
      <c r="F67" s="14"/>
      <c r="G67" s="14"/>
      <c r="H67" s="14"/>
      <c r="I67" s="14"/>
      <c r="J67" s="14"/>
      <c r="K67" s="73" t="s">
        <v>255</v>
      </c>
    </row>
    <row r="68" spans="1:20" ht="15.75" customHeight="1">
      <c r="E68" s="14" t="s">
        <v>256</v>
      </c>
      <c r="F68" s="14"/>
      <c r="G68" s="14"/>
      <c r="H68" s="14"/>
      <c r="I68" s="14"/>
      <c r="J68" s="14"/>
      <c r="K68" s="73" t="s">
        <v>257</v>
      </c>
    </row>
    <row r="69" spans="1:20" ht="15.75" customHeight="1">
      <c r="E69" s="14" t="s">
        <v>258</v>
      </c>
      <c r="F69" s="14"/>
      <c r="G69" s="14"/>
      <c r="H69" s="14"/>
      <c r="I69" s="14"/>
      <c r="J69" s="14"/>
      <c r="K69" s="73" t="s">
        <v>259</v>
      </c>
    </row>
    <row r="70" spans="1:20" ht="15.75" customHeight="1">
      <c r="E70" s="14" t="s">
        <v>260</v>
      </c>
      <c r="F70" s="14"/>
      <c r="G70" s="14"/>
      <c r="H70" s="14"/>
      <c r="I70" s="14"/>
      <c r="J70" s="14"/>
      <c r="K70" s="73" t="s">
        <v>261</v>
      </c>
    </row>
    <row r="71" spans="1:20" ht="15.75" customHeight="1">
      <c r="E71" s="14" t="s">
        <v>262</v>
      </c>
      <c r="F71" s="14"/>
      <c r="G71" s="14"/>
      <c r="H71" s="14"/>
      <c r="I71" s="14"/>
      <c r="J71" s="14"/>
      <c r="K71" s="73" t="s">
        <v>77</v>
      </c>
    </row>
    <row r="72" spans="1:20" ht="15.75" customHeight="1">
      <c r="E72" s="14" t="s">
        <v>264</v>
      </c>
      <c r="F72" s="14"/>
      <c r="G72" s="14"/>
      <c r="H72" s="14"/>
      <c r="I72" s="14"/>
      <c r="J72" s="14"/>
      <c r="K72" s="73" t="s">
        <v>65</v>
      </c>
    </row>
    <row r="73" spans="1:20" ht="15.75" customHeight="1">
      <c r="E73" s="14"/>
      <c r="F73" s="14"/>
      <c r="G73" s="14"/>
      <c r="H73" s="14"/>
      <c r="I73" s="14"/>
      <c r="J73" s="14"/>
      <c r="K73" s="73" t="s">
        <v>265</v>
      </c>
    </row>
    <row r="74" spans="1:20" ht="15.75" customHeight="1">
      <c r="E74" s="14" t="s">
        <v>128</v>
      </c>
      <c r="F74" s="14"/>
      <c r="G74" s="14"/>
      <c r="H74" s="14"/>
      <c r="I74" s="14"/>
      <c r="J74" s="14"/>
      <c r="K74" s="73" t="s">
        <v>266</v>
      </c>
    </row>
    <row r="75" spans="1:20" ht="15.75" customHeight="1">
      <c r="E75" s="14" t="s">
        <v>267</v>
      </c>
      <c r="F75" s="14"/>
      <c r="G75" s="14"/>
      <c r="H75" s="14"/>
      <c r="I75" s="14"/>
      <c r="J75" s="14"/>
    </row>
    <row r="76" spans="1:20" ht="15.75" customHeight="1">
      <c r="E76" s="14" t="s">
        <v>16</v>
      </c>
      <c r="F76" s="14"/>
      <c r="G76" s="14"/>
      <c r="H76" s="14"/>
      <c r="I76" s="14"/>
      <c r="J76" s="14"/>
      <c r="K76" s="70" t="s">
        <v>268</v>
      </c>
    </row>
    <row r="77" spans="1:20" ht="15.75" customHeight="1">
      <c r="E77" s="14" t="s">
        <v>181</v>
      </c>
      <c r="F77" s="14"/>
      <c r="G77" s="14"/>
      <c r="H77" s="14"/>
      <c r="I77" s="14"/>
      <c r="J77" s="14"/>
      <c r="K77" s="73" t="s">
        <v>269</v>
      </c>
    </row>
    <row r="78" spans="1:20" ht="15.75" customHeight="1">
      <c r="E78" s="14" t="s">
        <v>270</v>
      </c>
      <c r="F78" s="14"/>
      <c r="G78" s="14"/>
      <c r="H78" s="14"/>
      <c r="I78" s="14"/>
      <c r="J78" s="14"/>
      <c r="K78" s="73" t="s">
        <v>271</v>
      </c>
    </row>
    <row r="79" spans="1:20" ht="15.75" customHeight="1">
      <c r="E79" s="14" t="s">
        <v>272</v>
      </c>
      <c r="F79" s="14"/>
      <c r="G79" s="14"/>
      <c r="H79" s="14"/>
      <c r="I79" s="14"/>
      <c r="J79" s="14"/>
      <c r="K79" s="73" t="s">
        <v>273</v>
      </c>
    </row>
    <row r="80" spans="1:20" ht="15.75" customHeight="1">
      <c r="E80" s="14" t="s">
        <v>274</v>
      </c>
      <c r="F80" s="14"/>
      <c r="G80" s="14"/>
      <c r="H80" s="14"/>
      <c r="I80" s="14"/>
      <c r="J80" s="14"/>
      <c r="K80" s="73" t="s">
        <v>198</v>
      </c>
    </row>
    <row r="81" spans="5:11" ht="15.75" customHeight="1">
      <c r="E81" s="14" t="s">
        <v>275</v>
      </c>
      <c r="F81" s="14"/>
      <c r="G81" s="14"/>
      <c r="H81" s="14"/>
      <c r="I81" s="14"/>
      <c r="J81" s="14"/>
      <c r="K81" s="73" t="s">
        <v>276</v>
      </c>
    </row>
    <row r="82" spans="5:11" ht="15.75" customHeight="1">
      <c r="E82" s="14" t="s">
        <v>277</v>
      </c>
      <c r="F82" s="14"/>
      <c r="G82" s="14"/>
      <c r="H82" s="14"/>
      <c r="I82" s="14"/>
      <c r="J82" s="14"/>
      <c r="K82" s="73" t="s">
        <v>278</v>
      </c>
    </row>
    <row r="83" spans="5:11" ht="15.75" customHeight="1">
      <c r="E83" s="14" t="s">
        <v>279</v>
      </c>
    </row>
    <row r="84" spans="5:11" ht="15.75" customHeight="1">
      <c r="E84" s="14" t="s">
        <v>281</v>
      </c>
    </row>
    <row r="85" spans="5:11" ht="15.75" customHeight="1"/>
    <row r="86" spans="5:11" ht="15.75" customHeight="1"/>
    <row r="87" spans="5:11" ht="15.75" customHeight="1"/>
    <row r="88" spans="5:11" ht="15.75" customHeight="1"/>
    <row r="89" spans="5:11" ht="15.75" customHeight="1"/>
    <row r="90" spans="5:11" ht="15.75" customHeight="1"/>
    <row r="91" spans="5:11" ht="15.75" customHeight="1"/>
    <row r="92" spans="5:11" ht="15.75" customHeight="1"/>
    <row r="93" spans="5:11" ht="15.75" customHeight="1"/>
    <row r="94" spans="5:11" ht="15.75" customHeight="1"/>
    <row r="95" spans="5:11" ht="15.75" customHeight="1"/>
    <row r="96" spans="5:11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I1000"/>
  <sheetViews>
    <sheetView workbookViewId="0"/>
  </sheetViews>
  <sheetFormatPr defaultColWidth="14.44140625" defaultRowHeight="15" customHeight="1"/>
  <cols>
    <col min="1" max="1" width="12" customWidth="1"/>
    <col min="2" max="2" width="20.5546875" customWidth="1"/>
    <col min="3" max="3" width="12.5546875" customWidth="1"/>
    <col min="4" max="4" width="12.44140625" customWidth="1"/>
    <col min="5" max="5" width="13" customWidth="1"/>
    <col min="6" max="6" width="13.44140625" customWidth="1"/>
    <col min="7" max="7" width="16.88671875" customWidth="1"/>
    <col min="8" max="8" width="14" customWidth="1"/>
    <col min="9" max="9" width="16.88671875" customWidth="1"/>
  </cols>
  <sheetData>
    <row r="1" spans="1:9" ht="14.4">
      <c r="A1" s="1" t="s">
        <v>0</v>
      </c>
      <c r="B1" s="3"/>
      <c r="C1" s="12"/>
      <c r="D1" s="18"/>
      <c r="E1" s="18"/>
      <c r="F1" s="18"/>
      <c r="G1" s="18"/>
    </row>
    <row r="2" spans="1:9" ht="14.4">
      <c r="A2" s="1" t="s">
        <v>13</v>
      </c>
      <c r="B2" s="3"/>
      <c r="C2" s="12"/>
      <c r="D2" s="18"/>
      <c r="E2" s="18"/>
      <c r="F2" s="18"/>
      <c r="G2" s="18"/>
    </row>
    <row r="3" spans="1:9" ht="14.4">
      <c r="A3" s="20" t="s">
        <v>15</v>
      </c>
      <c r="B3" s="21" t="s">
        <v>21</v>
      </c>
      <c r="C3" s="21" t="s">
        <v>23</v>
      </c>
      <c r="D3" s="22" t="s">
        <v>24</v>
      </c>
      <c r="E3" s="22" t="s">
        <v>25</v>
      </c>
      <c r="F3" s="22" t="s">
        <v>26</v>
      </c>
      <c r="G3" s="22" t="s">
        <v>27</v>
      </c>
      <c r="H3" s="34">
        <f>H5+H6+H7+H8+H9+H10+H11+H12+H13+H14+H15+H16+H17+H18+H19+H20+H21+H22</f>
        <v>547000</v>
      </c>
      <c r="I3" s="38" t="s">
        <v>47</v>
      </c>
    </row>
    <row r="4" spans="1:9" ht="14.4">
      <c r="A4" s="40"/>
      <c r="B4" s="42"/>
      <c r="C4" s="44"/>
      <c r="D4" s="45"/>
      <c r="E4" s="45"/>
      <c r="F4" s="45"/>
      <c r="G4" s="45"/>
    </row>
    <row r="5" spans="1:9" ht="46.5" customHeight="1">
      <c r="A5" s="46">
        <v>43101</v>
      </c>
      <c r="B5" s="42" t="s">
        <v>69</v>
      </c>
      <c r="C5" s="44" t="s">
        <v>71</v>
      </c>
      <c r="D5" s="45">
        <v>10000</v>
      </c>
      <c r="E5" s="45">
        <v>2000</v>
      </c>
      <c r="F5" s="45">
        <v>15000</v>
      </c>
      <c r="G5" s="45">
        <v>35000</v>
      </c>
      <c r="H5" s="52">
        <f t="shared" ref="H5:H22" si="0">SUM(D5:G5)</f>
        <v>62000</v>
      </c>
    </row>
    <row r="6" spans="1:9" ht="70.5" customHeight="1">
      <c r="A6" s="53">
        <v>43153</v>
      </c>
      <c r="B6" s="54" t="s">
        <v>92</v>
      </c>
      <c r="C6" s="56" t="s">
        <v>98</v>
      </c>
      <c r="D6" s="57">
        <v>15000</v>
      </c>
      <c r="E6" s="57"/>
      <c r="F6" s="57"/>
      <c r="G6" s="57"/>
      <c r="H6" s="59">
        <f t="shared" si="0"/>
        <v>15000</v>
      </c>
    </row>
    <row r="7" spans="1:9" ht="45" customHeight="1">
      <c r="A7" s="46">
        <v>43160</v>
      </c>
      <c r="B7" s="54" t="s">
        <v>121</v>
      </c>
      <c r="C7" s="56" t="s">
        <v>123</v>
      </c>
      <c r="D7" s="57">
        <v>7000</v>
      </c>
      <c r="E7" s="57">
        <v>7000</v>
      </c>
      <c r="F7" s="57"/>
      <c r="G7" s="57">
        <v>50000</v>
      </c>
      <c r="H7" s="60">
        <f t="shared" si="0"/>
        <v>64000</v>
      </c>
    </row>
    <row r="8" spans="1:9" ht="42.75" customHeight="1">
      <c r="A8" s="46">
        <v>43160</v>
      </c>
      <c r="B8" s="54" t="s">
        <v>139</v>
      </c>
      <c r="C8" s="56" t="s">
        <v>141</v>
      </c>
      <c r="D8" s="57">
        <v>10000</v>
      </c>
      <c r="E8" s="57">
        <v>3000</v>
      </c>
      <c r="F8" s="57"/>
      <c r="G8" s="57">
        <v>12000</v>
      </c>
      <c r="H8" s="52">
        <f t="shared" si="0"/>
        <v>25000</v>
      </c>
    </row>
    <row r="9" spans="1:9" ht="52.5" customHeight="1">
      <c r="A9" s="46">
        <v>43160</v>
      </c>
      <c r="B9" s="54" t="s">
        <v>144</v>
      </c>
      <c r="C9" s="56" t="s">
        <v>141</v>
      </c>
      <c r="D9" s="57">
        <v>10000</v>
      </c>
      <c r="E9" s="57">
        <v>3000</v>
      </c>
      <c r="F9" s="57"/>
      <c r="G9" s="57">
        <v>12000</v>
      </c>
      <c r="H9" s="52">
        <f t="shared" si="0"/>
        <v>25000</v>
      </c>
    </row>
    <row r="10" spans="1:9" ht="95.25" customHeight="1">
      <c r="A10" s="40"/>
      <c r="B10" s="54" t="s">
        <v>150</v>
      </c>
      <c r="C10" s="56" t="s">
        <v>152</v>
      </c>
      <c r="D10" s="62"/>
      <c r="E10" s="62"/>
      <c r="F10" s="62"/>
      <c r="G10" s="62">
        <f>1000*50</f>
        <v>50000</v>
      </c>
      <c r="H10" s="60">
        <f t="shared" si="0"/>
        <v>50000</v>
      </c>
    </row>
    <row r="11" spans="1:9" ht="51" customHeight="1">
      <c r="A11" s="40"/>
      <c r="B11" s="54" t="s">
        <v>176</v>
      </c>
      <c r="C11" s="56" t="s">
        <v>178</v>
      </c>
      <c r="D11" s="57">
        <v>5000</v>
      </c>
      <c r="E11" s="57"/>
      <c r="F11" s="57"/>
      <c r="G11" s="57"/>
      <c r="H11" s="52">
        <f t="shared" si="0"/>
        <v>5000</v>
      </c>
    </row>
    <row r="12" spans="1:9" ht="45.75" customHeight="1">
      <c r="A12" s="40"/>
      <c r="B12" s="54" t="s">
        <v>184</v>
      </c>
      <c r="C12" s="56"/>
      <c r="D12" s="57"/>
      <c r="E12" s="57">
        <f>15000+10000+25000</f>
        <v>50000</v>
      </c>
      <c r="F12" s="57"/>
      <c r="G12" s="57"/>
      <c r="H12" s="52">
        <f t="shared" si="0"/>
        <v>50000</v>
      </c>
    </row>
    <row r="13" spans="1:9" ht="81" customHeight="1">
      <c r="A13" s="66">
        <v>43265</v>
      </c>
      <c r="B13" s="54" t="s">
        <v>209</v>
      </c>
      <c r="C13" s="56" t="s">
        <v>98</v>
      </c>
      <c r="D13" s="57">
        <v>5000</v>
      </c>
      <c r="E13" s="57"/>
      <c r="F13" s="57"/>
      <c r="G13" s="57"/>
      <c r="H13" s="52">
        <f t="shared" si="0"/>
        <v>5000</v>
      </c>
    </row>
    <row r="14" spans="1:9" ht="48.75" customHeight="1">
      <c r="A14" s="46">
        <v>43252</v>
      </c>
      <c r="B14" s="54" t="s">
        <v>121</v>
      </c>
      <c r="C14" s="56" t="s">
        <v>123</v>
      </c>
      <c r="D14" s="57"/>
      <c r="E14" s="57">
        <v>7000</v>
      </c>
      <c r="F14" s="57"/>
      <c r="G14" s="57">
        <v>50000</v>
      </c>
      <c r="H14" s="52">
        <f t="shared" si="0"/>
        <v>57000</v>
      </c>
    </row>
    <row r="15" spans="1:9" ht="63" customHeight="1">
      <c r="A15" s="46">
        <v>43282</v>
      </c>
      <c r="B15" s="54" t="s">
        <v>216</v>
      </c>
      <c r="C15" s="56" t="s">
        <v>218</v>
      </c>
      <c r="D15" s="57">
        <v>10000</v>
      </c>
      <c r="E15" s="57"/>
      <c r="F15" s="57"/>
      <c r="G15" s="57"/>
      <c r="H15" s="52">
        <f t="shared" si="0"/>
        <v>10000</v>
      </c>
    </row>
    <row r="16" spans="1:9" ht="118.5" customHeight="1">
      <c r="A16" s="66">
        <v>43328</v>
      </c>
      <c r="B16" s="54" t="s">
        <v>228</v>
      </c>
      <c r="C16" s="56" t="s">
        <v>98</v>
      </c>
      <c r="D16" s="62">
        <v>10000</v>
      </c>
      <c r="E16" s="62"/>
      <c r="F16" s="62"/>
      <c r="G16" s="62"/>
      <c r="H16" s="60">
        <f t="shared" si="0"/>
        <v>10000</v>
      </c>
    </row>
    <row r="17" spans="1:8" ht="45" customHeight="1">
      <c r="A17" s="46">
        <v>43344</v>
      </c>
      <c r="B17" s="54" t="s">
        <v>121</v>
      </c>
      <c r="C17" s="56" t="s">
        <v>123</v>
      </c>
      <c r="D17" s="62"/>
      <c r="E17" s="62">
        <v>7000</v>
      </c>
      <c r="F17" s="62"/>
      <c r="G17" s="62">
        <v>50000</v>
      </c>
      <c r="H17" s="60">
        <f t="shared" si="0"/>
        <v>57000</v>
      </c>
    </row>
    <row r="18" spans="1:8" ht="75" customHeight="1">
      <c r="A18" s="66">
        <v>43419</v>
      </c>
      <c r="B18" s="54" t="s">
        <v>242</v>
      </c>
      <c r="C18" s="56" t="s">
        <v>98</v>
      </c>
      <c r="D18" s="69">
        <v>10000</v>
      </c>
      <c r="E18" s="69"/>
      <c r="F18" s="69"/>
      <c r="G18" s="69"/>
      <c r="H18" s="52">
        <f t="shared" si="0"/>
        <v>10000</v>
      </c>
    </row>
    <row r="19" spans="1:8" ht="45" customHeight="1">
      <c r="A19" s="46">
        <v>43405</v>
      </c>
      <c r="B19" s="54" t="s">
        <v>121</v>
      </c>
      <c r="C19" s="56" t="s">
        <v>123</v>
      </c>
      <c r="D19" s="75"/>
      <c r="E19" s="75">
        <v>10000</v>
      </c>
      <c r="F19" s="75"/>
      <c r="G19" s="75">
        <v>50000</v>
      </c>
      <c r="H19" s="77">
        <f t="shared" si="0"/>
        <v>60000</v>
      </c>
    </row>
    <row r="20" spans="1:8" ht="80.25" customHeight="1">
      <c r="A20" s="46">
        <v>43435</v>
      </c>
      <c r="B20" s="54" t="s">
        <v>285</v>
      </c>
      <c r="C20" s="56" t="s">
        <v>218</v>
      </c>
      <c r="D20" s="62">
        <v>12000</v>
      </c>
      <c r="E20" s="62"/>
      <c r="F20" s="62"/>
      <c r="G20" s="62"/>
      <c r="H20" s="60">
        <f t="shared" si="0"/>
        <v>12000</v>
      </c>
    </row>
    <row r="21" spans="1:8" ht="67.5" customHeight="1">
      <c r="A21" s="46"/>
      <c r="B21" s="54" t="s">
        <v>288</v>
      </c>
      <c r="C21" s="56"/>
      <c r="D21" s="62">
        <v>20000</v>
      </c>
      <c r="E21" s="62"/>
      <c r="F21" s="62"/>
      <c r="G21" s="62"/>
      <c r="H21" s="60">
        <f t="shared" si="0"/>
        <v>20000</v>
      </c>
    </row>
    <row r="22" spans="1:8" ht="79.5" customHeight="1">
      <c r="A22" s="40"/>
      <c r="B22" s="54" t="s">
        <v>292</v>
      </c>
      <c r="C22" s="56"/>
      <c r="D22" s="62"/>
      <c r="E22" s="62">
        <v>10000</v>
      </c>
      <c r="F22" s="62"/>
      <c r="G22" s="62"/>
      <c r="H22" s="60">
        <f t="shared" si="0"/>
        <v>10000</v>
      </c>
    </row>
    <row r="23" spans="1:8" ht="15.75" customHeight="1">
      <c r="A23" s="40" t="s">
        <v>297</v>
      </c>
      <c r="B23" s="54"/>
      <c r="C23" s="56"/>
      <c r="D23" s="57">
        <f t="shared" ref="D23:G23" si="1">SUM(D5:D22)</f>
        <v>124000</v>
      </c>
      <c r="E23" s="57">
        <f t="shared" si="1"/>
        <v>99000</v>
      </c>
      <c r="F23" s="57">
        <f t="shared" si="1"/>
        <v>15000</v>
      </c>
      <c r="G23" s="57">
        <f t="shared" si="1"/>
        <v>309000</v>
      </c>
    </row>
    <row r="24" spans="1:8" ht="15.75" customHeight="1">
      <c r="A24" s="82"/>
      <c r="B24" s="83"/>
      <c r="C24" s="85"/>
      <c r="D24" s="59"/>
      <c r="E24" s="59"/>
      <c r="F24" s="59"/>
      <c r="G24" s="59">
        <f>+G23+F23+E23+D23</f>
        <v>547000</v>
      </c>
    </row>
    <row r="25" spans="1:8" ht="15.75" customHeight="1"/>
    <row r="26" spans="1:8" ht="15.75" customHeight="1">
      <c r="A26" s="89" t="s">
        <v>305</v>
      </c>
      <c r="B26" s="90"/>
      <c r="C26" s="90"/>
      <c r="D26" s="91"/>
      <c r="E26" s="91"/>
      <c r="F26" s="91"/>
      <c r="G26" s="91"/>
    </row>
    <row r="27" spans="1:8" ht="15.75" customHeight="1">
      <c r="A27" s="92" t="s">
        <v>13</v>
      </c>
      <c r="B27" s="93"/>
      <c r="C27" s="93"/>
      <c r="D27" s="94"/>
      <c r="E27" s="94"/>
      <c r="F27" s="94"/>
      <c r="G27" s="94"/>
    </row>
    <row r="28" spans="1:8" ht="15.75" customHeight="1">
      <c r="A28" s="96" t="s">
        <v>15</v>
      </c>
      <c r="B28" s="97" t="s">
        <v>21</v>
      </c>
      <c r="C28" s="97" t="s">
        <v>23</v>
      </c>
      <c r="D28" s="97" t="s">
        <v>24</v>
      </c>
      <c r="E28" s="97" t="s">
        <v>25</v>
      </c>
      <c r="F28" s="97" t="s">
        <v>26</v>
      </c>
      <c r="G28" s="98" t="s">
        <v>27</v>
      </c>
    </row>
    <row r="29" spans="1:8" ht="15.75" customHeight="1">
      <c r="A29" s="99"/>
      <c r="B29" s="100"/>
      <c r="C29" s="100"/>
      <c r="D29" s="101"/>
      <c r="E29" s="101"/>
      <c r="F29" s="101"/>
      <c r="G29" s="101"/>
    </row>
    <row r="30" spans="1:8" ht="15.75" customHeight="1">
      <c r="A30" s="102">
        <v>43305</v>
      </c>
      <c r="B30" s="103" t="s">
        <v>306</v>
      </c>
      <c r="C30" s="100"/>
      <c r="D30" s="100"/>
      <c r="E30" s="100"/>
      <c r="F30" s="100"/>
      <c r="G30" s="104">
        <v>12600</v>
      </c>
    </row>
    <row r="31" spans="1:8" ht="15.75" customHeight="1">
      <c r="A31" s="106">
        <v>43299</v>
      </c>
      <c r="B31" s="103" t="s">
        <v>309</v>
      </c>
      <c r="C31" s="108" t="s">
        <v>310</v>
      </c>
      <c r="D31" s="109">
        <v>10000</v>
      </c>
      <c r="E31" s="100"/>
      <c r="F31" s="100"/>
      <c r="G31" s="100"/>
    </row>
    <row r="32" spans="1:8" ht="15.75" customHeight="1">
      <c r="A32" s="102">
        <v>43312</v>
      </c>
      <c r="B32" s="103" t="s">
        <v>311</v>
      </c>
      <c r="C32" s="108" t="s">
        <v>312</v>
      </c>
      <c r="D32" s="109">
        <v>15000</v>
      </c>
      <c r="E32" s="100"/>
      <c r="F32" s="100"/>
      <c r="G32" s="100"/>
    </row>
    <row r="33" spans="1:7" ht="15.75" customHeight="1">
      <c r="A33" s="102">
        <v>43313</v>
      </c>
      <c r="B33" s="103" t="s">
        <v>313</v>
      </c>
      <c r="C33" s="108" t="s">
        <v>314</v>
      </c>
      <c r="D33" s="100"/>
      <c r="E33" s="100"/>
      <c r="F33" s="100"/>
      <c r="G33" s="100"/>
    </row>
    <row r="34" spans="1:7" ht="15.75" customHeight="1">
      <c r="A34" s="106">
        <v>43361</v>
      </c>
      <c r="B34" s="103" t="s">
        <v>306</v>
      </c>
      <c r="C34" s="100"/>
      <c r="D34" s="100"/>
      <c r="E34" s="100"/>
      <c r="F34" s="100"/>
      <c r="G34" s="104">
        <v>15000</v>
      </c>
    </row>
    <row r="35" spans="1:7" ht="15.75" customHeight="1">
      <c r="A35" s="106">
        <v>43361</v>
      </c>
      <c r="B35" s="103" t="s">
        <v>315</v>
      </c>
      <c r="C35" s="108" t="s">
        <v>316</v>
      </c>
      <c r="D35" s="100"/>
      <c r="E35" s="109">
        <v>15000</v>
      </c>
      <c r="F35" s="100"/>
      <c r="G35" s="104">
        <v>46000</v>
      </c>
    </row>
    <row r="36" spans="1:7" ht="15.75" customHeight="1">
      <c r="A36" s="106">
        <v>43361</v>
      </c>
      <c r="B36" s="103" t="s">
        <v>317</v>
      </c>
      <c r="C36" s="100"/>
      <c r="D36" s="100"/>
      <c r="E36" s="100"/>
      <c r="F36" s="100"/>
      <c r="G36" s="111"/>
    </row>
    <row r="37" spans="1:7" ht="15.75" customHeight="1">
      <c r="A37" s="106">
        <v>43361</v>
      </c>
      <c r="B37" s="103" t="s">
        <v>288</v>
      </c>
      <c r="C37" s="100"/>
      <c r="D37" s="112">
        <v>20000</v>
      </c>
      <c r="E37" s="100"/>
      <c r="F37" s="100"/>
      <c r="G37" s="100"/>
    </row>
    <row r="38" spans="1:7" ht="15.75" customHeight="1">
      <c r="A38" s="106">
        <v>43361</v>
      </c>
      <c r="B38" s="103" t="s">
        <v>318</v>
      </c>
      <c r="C38" s="108" t="s">
        <v>98</v>
      </c>
      <c r="D38" s="109">
        <v>20000</v>
      </c>
      <c r="E38" s="100"/>
      <c r="F38" s="100"/>
      <c r="G38" s="100"/>
    </row>
    <row r="39" spans="1:7" ht="15.75" customHeight="1">
      <c r="A39" s="106">
        <v>43391</v>
      </c>
      <c r="B39" s="103" t="s">
        <v>306</v>
      </c>
      <c r="C39" s="100"/>
      <c r="D39" s="100"/>
      <c r="E39" s="100"/>
      <c r="F39" s="100"/>
      <c r="G39" s="109">
        <v>15000</v>
      </c>
    </row>
    <row r="40" spans="1:7" ht="15.75" customHeight="1">
      <c r="A40" s="106">
        <v>43391</v>
      </c>
      <c r="B40" s="103" t="s">
        <v>184</v>
      </c>
      <c r="C40" s="100"/>
      <c r="D40" s="100"/>
      <c r="E40" s="109">
        <v>30000</v>
      </c>
      <c r="F40" s="100"/>
      <c r="G40" s="100"/>
    </row>
    <row r="41" spans="1:7" ht="15.75" customHeight="1">
      <c r="A41" s="106">
        <v>43422</v>
      </c>
      <c r="B41" s="103" t="s">
        <v>319</v>
      </c>
      <c r="C41" s="108" t="s">
        <v>98</v>
      </c>
      <c r="D41" s="109">
        <v>10000</v>
      </c>
      <c r="E41" s="100"/>
      <c r="F41" s="100"/>
      <c r="G41" s="100"/>
    </row>
    <row r="42" spans="1:7" ht="15.75" customHeight="1">
      <c r="A42" s="106">
        <v>43422</v>
      </c>
      <c r="B42" s="103" t="s">
        <v>121</v>
      </c>
      <c r="C42" s="108" t="s">
        <v>123</v>
      </c>
      <c r="D42" s="100"/>
      <c r="E42" s="112">
        <v>10000</v>
      </c>
      <c r="F42" s="100"/>
      <c r="G42" s="112">
        <v>49000</v>
      </c>
    </row>
    <row r="43" spans="1:7" ht="15.75" customHeight="1">
      <c r="A43" s="106">
        <v>43422</v>
      </c>
      <c r="B43" s="103" t="s">
        <v>285</v>
      </c>
      <c r="C43" s="108" t="s">
        <v>320</v>
      </c>
      <c r="D43" s="112">
        <v>30000</v>
      </c>
      <c r="E43" s="100"/>
      <c r="F43" s="100"/>
      <c r="G43" s="100"/>
    </row>
    <row r="44" spans="1:7" ht="15.75" customHeight="1">
      <c r="A44" s="99"/>
      <c r="B44" s="103" t="s">
        <v>292</v>
      </c>
      <c r="C44" s="100"/>
      <c r="D44" s="100"/>
      <c r="E44" s="112">
        <v>5000</v>
      </c>
      <c r="F44" s="100"/>
      <c r="G44" s="100"/>
    </row>
    <row r="45" spans="1:7" ht="15.75" customHeight="1">
      <c r="A45" s="114" t="s">
        <v>297</v>
      </c>
      <c r="B45" s="100"/>
      <c r="C45" s="100"/>
      <c r="D45" s="109">
        <v>105000</v>
      </c>
      <c r="E45" s="109">
        <v>60000</v>
      </c>
      <c r="F45" s="115" t="s">
        <v>321</v>
      </c>
      <c r="G45" s="109">
        <v>110000</v>
      </c>
    </row>
    <row r="46" spans="1:7" ht="15.75" customHeight="1">
      <c r="A46" s="90"/>
      <c r="B46" s="90"/>
      <c r="C46" s="90"/>
      <c r="D46" s="90"/>
      <c r="E46" s="90"/>
      <c r="F46" s="90"/>
      <c r="G46" s="116">
        <v>275000</v>
      </c>
    </row>
    <row r="47" spans="1:7" ht="15.75" customHeight="1"/>
    <row r="48" spans="1:7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</sheetPr>
  <dimension ref="A1:G1000"/>
  <sheetViews>
    <sheetView workbookViewId="0"/>
  </sheetViews>
  <sheetFormatPr defaultColWidth="14.44140625" defaultRowHeight="15" customHeight="1"/>
  <cols>
    <col min="1" max="2" width="8.6640625" customWidth="1"/>
    <col min="3" max="3" width="27.109375" customWidth="1"/>
    <col min="4" max="4" width="26.109375" customWidth="1"/>
    <col min="5" max="5" width="28.33203125" customWidth="1"/>
    <col min="6" max="6" width="25.33203125" customWidth="1"/>
    <col min="7" max="7" width="33.5546875" customWidth="1"/>
  </cols>
  <sheetData>
    <row r="1" spans="1:7" ht="14.4">
      <c r="A1" s="607" t="s">
        <v>324</v>
      </c>
      <c r="B1" s="605"/>
      <c r="C1" s="605"/>
      <c r="D1" s="605"/>
      <c r="E1" s="605"/>
      <c r="F1" s="605"/>
      <c r="G1" s="605"/>
    </row>
    <row r="2" spans="1:7" ht="14.4">
      <c r="A2" s="604" t="s">
        <v>325</v>
      </c>
      <c r="B2" s="605"/>
      <c r="C2" s="605"/>
      <c r="D2" s="605"/>
      <c r="E2" s="605"/>
      <c r="F2" s="605"/>
      <c r="G2" s="605"/>
    </row>
    <row r="3" spans="1:7" ht="14.4">
      <c r="A3" s="605"/>
      <c r="B3" s="605"/>
      <c r="C3" s="605"/>
      <c r="D3" s="605"/>
      <c r="E3" s="605"/>
      <c r="F3" s="605"/>
      <c r="G3" s="605"/>
    </row>
    <row r="4" spans="1:7" ht="14.4">
      <c r="A4" s="120"/>
      <c r="B4" s="120"/>
      <c r="C4" s="119"/>
      <c r="D4" s="119"/>
      <c r="E4" s="119"/>
      <c r="F4" s="119"/>
      <c r="G4" s="119"/>
    </row>
    <row r="5" spans="1:7" ht="14.4">
      <c r="A5" s="606" t="s">
        <v>326</v>
      </c>
      <c r="B5" s="593"/>
      <c r="C5" s="118"/>
      <c r="D5" s="118"/>
      <c r="E5" s="118"/>
      <c r="F5" s="118"/>
      <c r="G5" s="118"/>
    </row>
    <row r="6" spans="1:7" ht="28.5" customHeight="1">
      <c r="A6" s="122" t="s">
        <v>326</v>
      </c>
      <c r="B6" s="122" t="s">
        <v>327</v>
      </c>
      <c r="C6" s="118"/>
      <c r="D6" s="118"/>
      <c r="E6" s="118"/>
      <c r="F6" s="118"/>
      <c r="G6" s="118"/>
    </row>
    <row r="7" spans="1:7" ht="14.4">
      <c r="A7" s="123" t="s">
        <v>328</v>
      </c>
      <c r="B7" s="123">
        <v>75</v>
      </c>
      <c r="C7" s="118"/>
      <c r="D7" s="118"/>
      <c r="E7" s="118"/>
      <c r="F7" s="118"/>
      <c r="G7" s="118"/>
    </row>
    <row r="8" spans="1:7" ht="14.4">
      <c r="A8" s="123" t="s">
        <v>329</v>
      </c>
      <c r="B8" s="123">
        <v>116</v>
      </c>
      <c r="C8" s="118"/>
      <c r="D8" s="118"/>
      <c r="E8" s="118"/>
      <c r="F8" s="118"/>
      <c r="G8" s="118"/>
    </row>
    <row r="9" spans="1:7" ht="14.4">
      <c r="A9" s="123" t="s">
        <v>330</v>
      </c>
      <c r="B9" s="123">
        <v>89</v>
      </c>
      <c r="C9" s="118"/>
      <c r="D9" s="118"/>
      <c r="E9" s="118"/>
      <c r="F9" s="118"/>
      <c r="G9" s="118"/>
    </row>
    <row r="10" spans="1:7" ht="14.4">
      <c r="A10" s="123" t="s">
        <v>331</v>
      </c>
      <c r="B10" s="123">
        <v>116</v>
      </c>
      <c r="C10" s="118"/>
      <c r="D10" s="118"/>
      <c r="E10" s="118"/>
      <c r="F10" s="118"/>
      <c r="G10" s="118"/>
    </row>
    <row r="11" spans="1:7" ht="14.4">
      <c r="A11" s="123" t="s">
        <v>332</v>
      </c>
      <c r="B11" s="123">
        <v>123</v>
      </c>
      <c r="C11" s="118"/>
      <c r="D11" s="118"/>
      <c r="E11" s="118"/>
      <c r="F11" s="118"/>
      <c r="G11" s="118"/>
    </row>
    <row r="12" spans="1:7" ht="14.4">
      <c r="A12" s="123" t="s">
        <v>333</v>
      </c>
      <c r="B12" s="123">
        <v>71</v>
      </c>
      <c r="C12" s="118"/>
      <c r="D12" s="118"/>
      <c r="E12" s="118"/>
      <c r="F12" s="118"/>
      <c r="G12" s="118"/>
    </row>
    <row r="13" spans="1:7" ht="14.4">
      <c r="A13" s="123" t="s">
        <v>334</v>
      </c>
      <c r="B13" s="123">
        <v>107</v>
      </c>
      <c r="C13" s="118"/>
      <c r="D13" s="118"/>
      <c r="E13" s="118"/>
      <c r="F13" s="118"/>
      <c r="G13" s="118"/>
    </row>
    <row r="14" spans="1:7" ht="14.4">
      <c r="A14" s="123" t="s">
        <v>335</v>
      </c>
      <c r="B14" s="123">
        <v>117</v>
      </c>
      <c r="C14" s="118"/>
      <c r="D14" s="118"/>
      <c r="E14" s="118"/>
      <c r="F14" s="118"/>
      <c r="G14" s="118"/>
    </row>
    <row r="15" spans="1:7" ht="14.4">
      <c r="A15" s="123" t="s">
        <v>336</v>
      </c>
      <c r="B15" s="123">
        <v>116</v>
      </c>
      <c r="C15" s="118"/>
      <c r="D15" s="118"/>
      <c r="E15" s="118"/>
      <c r="F15" s="118"/>
      <c r="G15" s="118"/>
    </row>
    <row r="16" spans="1:7" ht="14.4">
      <c r="A16" s="123" t="s">
        <v>337</v>
      </c>
      <c r="B16" s="123">
        <v>136</v>
      </c>
      <c r="C16" s="118"/>
      <c r="D16" s="118"/>
      <c r="E16" s="118"/>
      <c r="F16" s="118"/>
      <c r="G16" s="118"/>
    </row>
    <row r="17" spans="1:7" ht="14.4">
      <c r="A17" s="123" t="s">
        <v>338</v>
      </c>
      <c r="B17" s="123">
        <v>67</v>
      </c>
      <c r="C17" s="118"/>
      <c r="D17" s="118"/>
      <c r="E17" s="118"/>
      <c r="F17" s="118"/>
      <c r="G17" s="118"/>
    </row>
    <row r="18" spans="1:7" ht="14.4">
      <c r="A18" s="123" t="s">
        <v>339</v>
      </c>
      <c r="B18" s="123">
        <v>84</v>
      </c>
      <c r="C18" s="118"/>
      <c r="D18" s="118"/>
      <c r="E18" s="118"/>
      <c r="F18" s="118"/>
      <c r="G18" s="118"/>
    </row>
    <row r="19" spans="1:7" ht="14.4">
      <c r="A19" s="123" t="s">
        <v>340</v>
      </c>
      <c r="B19" s="123">
        <v>43</v>
      </c>
      <c r="C19" s="118"/>
      <c r="D19" s="118"/>
      <c r="E19" s="118"/>
      <c r="F19" s="118"/>
      <c r="G19" s="118"/>
    </row>
    <row r="20" spans="1:7" ht="14.4">
      <c r="A20" s="123" t="s">
        <v>341</v>
      </c>
      <c r="B20" s="123">
        <v>46</v>
      </c>
      <c r="C20" s="118"/>
      <c r="D20" s="118"/>
      <c r="E20" s="118"/>
      <c r="F20" s="118"/>
      <c r="G20" s="118"/>
    </row>
    <row r="21" spans="1:7" ht="15.75" customHeight="1">
      <c r="A21" s="123" t="s">
        <v>342</v>
      </c>
      <c r="B21" s="123">
        <v>67</v>
      </c>
      <c r="C21" s="118"/>
      <c r="D21" s="118"/>
      <c r="E21" s="118"/>
      <c r="F21" s="118"/>
      <c r="G21" s="118"/>
    </row>
    <row r="22" spans="1:7" ht="15.75" customHeight="1">
      <c r="A22" s="125" t="s">
        <v>297</v>
      </c>
      <c r="B22" s="125">
        <f>SUM(B7:B21)</f>
        <v>1373</v>
      </c>
      <c r="C22" s="118"/>
      <c r="D22" s="118"/>
      <c r="E22" s="118"/>
      <c r="F22" s="118"/>
      <c r="G22" s="118"/>
    </row>
    <row r="23" spans="1:7" ht="15.75" customHeight="1">
      <c r="A23" s="118"/>
      <c r="B23" s="118"/>
      <c r="C23" s="118"/>
      <c r="D23" s="118"/>
      <c r="E23" s="118"/>
      <c r="F23" s="118"/>
      <c r="G23" s="118"/>
    </row>
    <row r="24" spans="1:7" ht="15.75" customHeight="1">
      <c r="A24" s="118"/>
      <c r="B24" s="118"/>
      <c r="C24" s="126"/>
      <c r="D24" s="127"/>
      <c r="E24" s="127"/>
      <c r="F24" s="126"/>
      <c r="G24" s="126"/>
    </row>
    <row r="25" spans="1:7" ht="15.75" customHeight="1">
      <c r="A25" s="603" t="s">
        <v>343</v>
      </c>
      <c r="B25" s="592"/>
      <c r="C25" s="592"/>
      <c r="D25" s="592"/>
      <c r="E25" s="592"/>
      <c r="F25" s="592"/>
      <c r="G25" s="593"/>
    </row>
    <row r="26" spans="1:7" ht="15.75" customHeight="1">
      <c r="A26" s="602" t="s">
        <v>344</v>
      </c>
      <c r="B26" s="592"/>
      <c r="C26" s="602" t="s">
        <v>345</v>
      </c>
      <c r="D26" s="593"/>
      <c r="E26" s="602" t="s">
        <v>346</v>
      </c>
      <c r="F26" s="592"/>
      <c r="G26" s="593"/>
    </row>
    <row r="27" spans="1:7" ht="15.75" customHeight="1">
      <c r="A27" s="611" t="s">
        <v>347</v>
      </c>
      <c r="B27" s="611" t="s">
        <v>348</v>
      </c>
      <c r="C27" s="602" t="s">
        <v>349</v>
      </c>
      <c r="D27" s="592"/>
      <c r="E27" s="592"/>
      <c r="F27" s="592"/>
      <c r="G27" s="593"/>
    </row>
    <row r="28" spans="1:7" ht="15.75" customHeight="1">
      <c r="A28" s="597"/>
      <c r="B28" s="597"/>
      <c r="C28" s="122" t="s">
        <v>350</v>
      </c>
      <c r="D28" s="129" t="s">
        <v>351</v>
      </c>
      <c r="E28" s="130" t="s">
        <v>352</v>
      </c>
      <c r="F28" s="122" t="s">
        <v>353</v>
      </c>
      <c r="G28" s="122" t="s">
        <v>297</v>
      </c>
    </row>
    <row r="29" spans="1:7" ht="15.75" customHeight="1">
      <c r="A29" s="123" t="s">
        <v>328</v>
      </c>
      <c r="B29" s="123">
        <v>12</v>
      </c>
      <c r="C29" s="131">
        <v>4554576</v>
      </c>
      <c r="D29" s="132"/>
      <c r="E29" s="133"/>
      <c r="F29" s="134"/>
      <c r="G29" s="132">
        <f t="shared" ref="G29:G43" si="0">SUM(C29:F29)</f>
        <v>4554576</v>
      </c>
    </row>
    <row r="30" spans="1:7" ht="15.75" customHeight="1">
      <c r="A30" s="123" t="s">
        <v>329</v>
      </c>
      <c r="B30" s="123">
        <v>8</v>
      </c>
      <c r="C30" s="131">
        <v>3036384</v>
      </c>
      <c r="D30" s="132"/>
      <c r="E30" s="133"/>
      <c r="F30" s="134"/>
      <c r="G30" s="132">
        <f t="shared" si="0"/>
        <v>3036384</v>
      </c>
    </row>
    <row r="31" spans="1:7" ht="15.75" customHeight="1">
      <c r="A31" s="123" t="s">
        <v>330</v>
      </c>
      <c r="B31" s="123">
        <v>10</v>
      </c>
      <c r="C31" s="131">
        <v>3795480</v>
      </c>
      <c r="D31" s="132"/>
      <c r="E31" s="133"/>
      <c r="F31" s="134"/>
      <c r="G31" s="132">
        <f t="shared" si="0"/>
        <v>3795480</v>
      </c>
    </row>
    <row r="32" spans="1:7" ht="15.75" customHeight="1">
      <c r="A32" s="123" t="s">
        <v>331</v>
      </c>
      <c r="B32" s="123">
        <v>14</v>
      </c>
      <c r="C32" s="131">
        <v>5313672</v>
      </c>
      <c r="D32" s="132"/>
      <c r="E32" s="133"/>
      <c r="F32" s="134"/>
      <c r="G32" s="132">
        <f t="shared" si="0"/>
        <v>5313672</v>
      </c>
    </row>
    <row r="33" spans="1:7" ht="15.75" customHeight="1">
      <c r="A33" s="123" t="s">
        <v>332</v>
      </c>
      <c r="B33" s="123">
        <v>10</v>
      </c>
      <c r="C33" s="131">
        <v>3795480</v>
      </c>
      <c r="D33" s="132"/>
      <c r="E33" s="133"/>
      <c r="F33" s="134"/>
      <c r="G33" s="132">
        <f t="shared" si="0"/>
        <v>3795480</v>
      </c>
    </row>
    <row r="34" spans="1:7" ht="15.75" customHeight="1">
      <c r="A34" s="123" t="s">
        <v>333</v>
      </c>
      <c r="B34" s="123">
        <v>10</v>
      </c>
      <c r="C34" s="131">
        <v>3795480</v>
      </c>
      <c r="D34" s="132"/>
      <c r="E34" s="133"/>
      <c r="F34" s="134"/>
      <c r="G34" s="132">
        <f t="shared" si="0"/>
        <v>3795480</v>
      </c>
    </row>
    <row r="35" spans="1:7" ht="15.75" customHeight="1">
      <c r="A35" s="123" t="s">
        <v>334</v>
      </c>
      <c r="B35" s="123">
        <v>12</v>
      </c>
      <c r="C35" s="131">
        <v>4554576</v>
      </c>
      <c r="D35" s="132"/>
      <c r="E35" s="133"/>
      <c r="F35" s="134"/>
      <c r="G35" s="132">
        <f t="shared" si="0"/>
        <v>4554576</v>
      </c>
    </row>
    <row r="36" spans="1:7" ht="15.75" customHeight="1">
      <c r="A36" s="123" t="s">
        <v>335</v>
      </c>
      <c r="B36" s="123">
        <v>12</v>
      </c>
      <c r="C36" s="131">
        <v>4554576</v>
      </c>
      <c r="D36" s="132"/>
      <c r="E36" s="133"/>
      <c r="F36" s="134"/>
      <c r="G36" s="132">
        <f t="shared" si="0"/>
        <v>4554576</v>
      </c>
    </row>
    <row r="37" spans="1:7" ht="15.75" customHeight="1">
      <c r="A37" s="142" t="s">
        <v>336</v>
      </c>
      <c r="B37" s="142">
        <v>8</v>
      </c>
      <c r="C37" s="144">
        <v>3036384</v>
      </c>
      <c r="D37" s="133"/>
      <c r="E37" s="133"/>
      <c r="F37" s="145"/>
      <c r="G37" s="133">
        <f t="shared" si="0"/>
        <v>3036384</v>
      </c>
    </row>
    <row r="38" spans="1:7" ht="15.75" customHeight="1">
      <c r="A38" s="142" t="s">
        <v>337</v>
      </c>
      <c r="B38" s="142">
        <v>12</v>
      </c>
      <c r="C38" s="144">
        <v>4554576</v>
      </c>
      <c r="D38" s="133"/>
      <c r="E38" s="133"/>
      <c r="F38" s="145"/>
      <c r="G38" s="133">
        <f t="shared" si="0"/>
        <v>4554576</v>
      </c>
    </row>
    <row r="39" spans="1:7" ht="15.75" customHeight="1">
      <c r="A39" s="147" t="s">
        <v>338</v>
      </c>
      <c r="B39" s="147">
        <v>6</v>
      </c>
      <c r="C39" s="149">
        <v>2277288</v>
      </c>
      <c r="D39" s="149"/>
      <c r="E39" s="149"/>
      <c r="F39" s="151"/>
      <c r="G39" s="149">
        <f t="shared" si="0"/>
        <v>2277288</v>
      </c>
    </row>
    <row r="40" spans="1:7" ht="15.75" customHeight="1">
      <c r="A40" s="142" t="s">
        <v>339</v>
      </c>
      <c r="B40" s="142">
        <v>10</v>
      </c>
      <c r="C40" s="144">
        <v>3795480</v>
      </c>
      <c r="D40" s="133"/>
      <c r="E40" s="133"/>
      <c r="F40" s="145"/>
      <c r="G40" s="133">
        <f t="shared" si="0"/>
        <v>3795480</v>
      </c>
    </row>
    <row r="41" spans="1:7" ht="15.75" customHeight="1">
      <c r="A41" s="147" t="s">
        <v>340</v>
      </c>
      <c r="B41" s="147">
        <v>10</v>
      </c>
      <c r="C41" s="149">
        <v>3795480</v>
      </c>
      <c r="D41" s="149"/>
      <c r="E41" s="149"/>
      <c r="F41" s="151"/>
      <c r="G41" s="149">
        <f t="shared" si="0"/>
        <v>3795480</v>
      </c>
    </row>
    <row r="42" spans="1:7" ht="15.75" customHeight="1">
      <c r="A42" s="142" t="s">
        <v>341</v>
      </c>
      <c r="B42" s="142">
        <v>8</v>
      </c>
      <c r="C42" s="144">
        <v>3036384</v>
      </c>
      <c r="D42" s="133"/>
      <c r="E42" s="133"/>
      <c r="F42" s="145"/>
      <c r="G42" s="133">
        <f t="shared" si="0"/>
        <v>3036384</v>
      </c>
    </row>
    <row r="43" spans="1:7" ht="15.75" customHeight="1">
      <c r="A43" s="123" t="s">
        <v>342</v>
      </c>
      <c r="B43" s="123">
        <v>10</v>
      </c>
      <c r="C43" s="131">
        <v>3795480</v>
      </c>
      <c r="D43" s="132"/>
      <c r="E43" s="133"/>
      <c r="F43" s="134"/>
      <c r="G43" s="132">
        <f t="shared" si="0"/>
        <v>3795480</v>
      </c>
    </row>
    <row r="44" spans="1:7" ht="15.75" customHeight="1">
      <c r="A44" s="125" t="s">
        <v>297</v>
      </c>
      <c r="B44" s="125">
        <f t="shared" ref="B44:C44" si="1">SUM(B29:B43)</f>
        <v>152</v>
      </c>
      <c r="C44" s="162">
        <f t="shared" si="1"/>
        <v>57691296</v>
      </c>
      <c r="D44" s="163"/>
      <c r="E44" s="166"/>
      <c r="F44" s="167"/>
      <c r="G44" s="171">
        <f>SUM(G29:G43)</f>
        <v>57691296</v>
      </c>
    </row>
    <row r="45" spans="1:7" ht="15.75" customHeight="1">
      <c r="A45" s="121"/>
      <c r="B45" s="173"/>
      <c r="C45" s="175"/>
      <c r="D45" s="176"/>
      <c r="E45" s="176"/>
      <c r="F45" s="179"/>
      <c r="G45" s="181"/>
    </row>
    <row r="46" spans="1:7" ht="15.75" customHeight="1">
      <c r="A46" s="603" t="s">
        <v>436</v>
      </c>
      <c r="B46" s="592"/>
      <c r="C46" s="592"/>
      <c r="D46" s="592"/>
      <c r="E46" s="592"/>
      <c r="F46" s="592"/>
      <c r="G46" s="593"/>
    </row>
    <row r="47" spans="1:7" ht="15.75" customHeight="1">
      <c r="A47" s="602" t="s">
        <v>443</v>
      </c>
      <c r="B47" s="592"/>
      <c r="C47" s="602" t="s">
        <v>345</v>
      </c>
      <c r="D47" s="593"/>
      <c r="E47" s="602" t="s">
        <v>446</v>
      </c>
      <c r="F47" s="592"/>
      <c r="G47" s="593"/>
    </row>
    <row r="48" spans="1:7" ht="15.75" customHeight="1">
      <c r="A48" s="611" t="s">
        <v>347</v>
      </c>
      <c r="B48" s="611" t="s">
        <v>348</v>
      </c>
      <c r="C48" s="602" t="s">
        <v>349</v>
      </c>
      <c r="D48" s="592"/>
      <c r="E48" s="592"/>
      <c r="F48" s="592"/>
      <c r="G48" s="593"/>
    </row>
    <row r="49" spans="1:7" ht="15.75" customHeight="1">
      <c r="A49" s="597"/>
      <c r="B49" s="597"/>
      <c r="C49" s="122" t="s">
        <v>350</v>
      </c>
      <c r="D49" s="129" t="s">
        <v>351</v>
      </c>
      <c r="E49" s="130" t="s">
        <v>352</v>
      </c>
      <c r="F49" s="122" t="s">
        <v>457</v>
      </c>
      <c r="G49" s="122" t="s">
        <v>297</v>
      </c>
    </row>
    <row r="50" spans="1:7" ht="15.75" customHeight="1">
      <c r="A50" s="123" t="s">
        <v>328</v>
      </c>
      <c r="B50" s="123">
        <v>12</v>
      </c>
      <c r="C50" s="131"/>
      <c r="D50" s="132">
        <v>216000</v>
      </c>
      <c r="E50" s="133">
        <v>288000</v>
      </c>
      <c r="F50" s="134">
        <v>72000</v>
      </c>
      <c r="G50" s="132">
        <f t="shared" ref="G50:G64" si="2">SUM(D50:F50)</f>
        <v>576000</v>
      </c>
    </row>
    <row r="51" spans="1:7" ht="15.75" customHeight="1">
      <c r="A51" s="123" t="s">
        <v>329</v>
      </c>
      <c r="B51" s="123">
        <v>8</v>
      </c>
      <c r="C51" s="131"/>
      <c r="D51" s="132">
        <v>144000</v>
      </c>
      <c r="E51" s="133">
        <v>192000</v>
      </c>
      <c r="F51" s="134">
        <v>48000</v>
      </c>
      <c r="G51" s="132">
        <f t="shared" si="2"/>
        <v>384000</v>
      </c>
    </row>
    <row r="52" spans="1:7" ht="15.75" customHeight="1">
      <c r="A52" s="123" t="s">
        <v>330</v>
      </c>
      <c r="B52" s="123">
        <v>10</v>
      </c>
      <c r="C52" s="131"/>
      <c r="D52" s="132">
        <v>180000</v>
      </c>
      <c r="E52" s="133">
        <v>240000</v>
      </c>
      <c r="F52" s="134">
        <v>60000</v>
      </c>
      <c r="G52" s="132">
        <f t="shared" si="2"/>
        <v>480000</v>
      </c>
    </row>
    <row r="53" spans="1:7" ht="15.75" customHeight="1">
      <c r="A53" s="123" t="s">
        <v>331</v>
      </c>
      <c r="B53" s="123">
        <v>14</v>
      </c>
      <c r="C53" s="131"/>
      <c r="D53" s="132">
        <v>252000</v>
      </c>
      <c r="E53" s="133">
        <v>336000</v>
      </c>
      <c r="F53" s="134">
        <v>84000</v>
      </c>
      <c r="G53" s="132">
        <f t="shared" si="2"/>
        <v>672000</v>
      </c>
    </row>
    <row r="54" spans="1:7" ht="15.75" customHeight="1">
      <c r="A54" s="123" t="s">
        <v>332</v>
      </c>
      <c r="B54" s="123">
        <v>10</v>
      </c>
      <c r="C54" s="131"/>
      <c r="D54" s="132">
        <v>180000</v>
      </c>
      <c r="E54" s="133">
        <v>240000</v>
      </c>
      <c r="F54" s="134">
        <v>60000</v>
      </c>
      <c r="G54" s="132">
        <f t="shared" si="2"/>
        <v>480000</v>
      </c>
    </row>
    <row r="55" spans="1:7" ht="15.75" customHeight="1">
      <c r="A55" s="123" t="s">
        <v>333</v>
      </c>
      <c r="B55" s="123">
        <v>10</v>
      </c>
      <c r="C55" s="131"/>
      <c r="D55" s="132">
        <v>180000</v>
      </c>
      <c r="E55" s="133">
        <v>240000</v>
      </c>
      <c r="F55" s="134">
        <v>60000</v>
      </c>
      <c r="G55" s="132">
        <f t="shared" si="2"/>
        <v>480000</v>
      </c>
    </row>
    <row r="56" spans="1:7" ht="15.75" customHeight="1">
      <c r="A56" s="123" t="s">
        <v>334</v>
      </c>
      <c r="B56" s="123">
        <v>12</v>
      </c>
      <c r="C56" s="131"/>
      <c r="D56" s="132">
        <v>216000</v>
      </c>
      <c r="E56" s="133">
        <v>288000</v>
      </c>
      <c r="F56" s="134">
        <v>72000</v>
      </c>
      <c r="G56" s="132">
        <f t="shared" si="2"/>
        <v>576000</v>
      </c>
    </row>
    <row r="57" spans="1:7" ht="15.75" customHeight="1">
      <c r="A57" s="142" t="s">
        <v>335</v>
      </c>
      <c r="B57" s="142">
        <v>12</v>
      </c>
      <c r="C57" s="144"/>
      <c r="D57" s="133">
        <v>216000</v>
      </c>
      <c r="E57" s="133">
        <v>288000</v>
      </c>
      <c r="F57" s="145">
        <v>72000</v>
      </c>
      <c r="G57" s="133">
        <f t="shared" si="2"/>
        <v>576000</v>
      </c>
    </row>
    <row r="58" spans="1:7" ht="15.75" customHeight="1">
      <c r="A58" s="142" t="s">
        <v>336</v>
      </c>
      <c r="B58" s="142">
        <v>8</v>
      </c>
      <c r="C58" s="144"/>
      <c r="D58" s="133">
        <v>144000</v>
      </c>
      <c r="E58" s="133">
        <v>192000</v>
      </c>
      <c r="F58" s="145">
        <v>48000</v>
      </c>
      <c r="G58" s="133">
        <f t="shared" si="2"/>
        <v>384000</v>
      </c>
    </row>
    <row r="59" spans="1:7" ht="15.75" customHeight="1">
      <c r="A59" s="142" t="s">
        <v>337</v>
      </c>
      <c r="B59" s="142">
        <v>12</v>
      </c>
      <c r="C59" s="144"/>
      <c r="D59" s="133">
        <v>216000</v>
      </c>
      <c r="E59" s="133">
        <v>288000</v>
      </c>
      <c r="F59" s="145">
        <v>72000</v>
      </c>
      <c r="G59" s="133">
        <f t="shared" si="2"/>
        <v>576000</v>
      </c>
    </row>
    <row r="60" spans="1:7" ht="15.75" customHeight="1">
      <c r="A60" s="147" t="s">
        <v>338</v>
      </c>
      <c r="B60" s="147">
        <v>6</v>
      </c>
      <c r="C60" s="149"/>
      <c r="D60" s="149">
        <v>108000</v>
      </c>
      <c r="E60" s="149">
        <v>144000</v>
      </c>
      <c r="F60" s="151">
        <v>36000</v>
      </c>
      <c r="G60" s="149">
        <f t="shared" si="2"/>
        <v>288000</v>
      </c>
    </row>
    <row r="61" spans="1:7" ht="15.75" customHeight="1">
      <c r="A61" s="142" t="s">
        <v>339</v>
      </c>
      <c r="B61" s="142">
        <v>10</v>
      </c>
      <c r="C61" s="144"/>
      <c r="D61" s="133">
        <v>180000</v>
      </c>
      <c r="E61" s="133">
        <v>240000</v>
      </c>
      <c r="F61" s="145">
        <v>60000</v>
      </c>
      <c r="G61" s="133">
        <f t="shared" si="2"/>
        <v>480000</v>
      </c>
    </row>
    <row r="62" spans="1:7" ht="15.75" customHeight="1">
      <c r="A62" s="147" t="s">
        <v>340</v>
      </c>
      <c r="B62" s="147">
        <v>10</v>
      </c>
      <c r="C62" s="149"/>
      <c r="D62" s="149">
        <v>180000</v>
      </c>
      <c r="E62" s="149">
        <v>240000</v>
      </c>
      <c r="F62" s="151">
        <v>60000</v>
      </c>
      <c r="G62" s="149">
        <f t="shared" si="2"/>
        <v>480000</v>
      </c>
    </row>
    <row r="63" spans="1:7" ht="15.75" customHeight="1">
      <c r="A63" s="142" t="s">
        <v>341</v>
      </c>
      <c r="B63" s="142">
        <v>8</v>
      </c>
      <c r="C63" s="144"/>
      <c r="D63" s="133">
        <v>144000</v>
      </c>
      <c r="E63" s="133">
        <v>192000</v>
      </c>
      <c r="F63" s="145">
        <v>48000</v>
      </c>
      <c r="G63" s="133">
        <f t="shared" si="2"/>
        <v>384000</v>
      </c>
    </row>
    <row r="64" spans="1:7" ht="15.75" customHeight="1">
      <c r="A64" s="123" t="s">
        <v>342</v>
      </c>
      <c r="B64" s="123">
        <v>10</v>
      </c>
      <c r="C64" s="131"/>
      <c r="D64" s="132">
        <v>180000</v>
      </c>
      <c r="E64" s="133">
        <v>240000</v>
      </c>
      <c r="F64" s="134">
        <v>60000</v>
      </c>
      <c r="G64" s="132">
        <f t="shared" si="2"/>
        <v>480000</v>
      </c>
    </row>
    <row r="65" spans="1:7" ht="15.75" customHeight="1">
      <c r="A65" s="125" t="s">
        <v>297</v>
      </c>
      <c r="B65" s="125">
        <f>SUM(B50:B64)</f>
        <v>152</v>
      </c>
      <c r="C65" s="162"/>
      <c r="D65" s="163">
        <f t="shared" ref="D65:G65" si="3">SUM(D50:D64)</f>
        <v>2736000</v>
      </c>
      <c r="E65" s="166">
        <f t="shared" si="3"/>
        <v>3648000</v>
      </c>
      <c r="F65" s="167">
        <f t="shared" si="3"/>
        <v>912000</v>
      </c>
      <c r="G65" s="171">
        <f t="shared" si="3"/>
        <v>7296000</v>
      </c>
    </row>
    <row r="66" spans="1:7" ht="15.75" customHeight="1">
      <c r="A66" s="126"/>
      <c r="B66" s="126"/>
      <c r="C66" s="126"/>
      <c r="D66" s="127"/>
      <c r="E66" s="127"/>
      <c r="F66" s="126"/>
      <c r="G66" s="126"/>
    </row>
    <row r="67" spans="1:7" ht="15.75" customHeight="1">
      <c r="A67" s="603" t="s">
        <v>513</v>
      </c>
      <c r="B67" s="592"/>
      <c r="C67" s="592"/>
      <c r="D67" s="592"/>
      <c r="E67" s="592"/>
      <c r="F67" s="592"/>
      <c r="G67" s="593"/>
    </row>
    <row r="68" spans="1:7" ht="15.75" customHeight="1">
      <c r="A68" s="602" t="s">
        <v>521</v>
      </c>
      <c r="B68" s="592"/>
      <c r="C68" s="608" t="s">
        <v>523</v>
      </c>
      <c r="D68" s="593"/>
      <c r="E68" s="610" t="s">
        <v>532</v>
      </c>
      <c r="F68" s="592"/>
      <c r="G68" s="593"/>
    </row>
    <row r="69" spans="1:7" ht="15.75" customHeight="1">
      <c r="A69" s="611" t="s">
        <v>347</v>
      </c>
      <c r="B69" s="611" t="s">
        <v>348</v>
      </c>
      <c r="C69" s="602" t="s">
        <v>349</v>
      </c>
      <c r="D69" s="592"/>
      <c r="E69" s="592"/>
      <c r="F69" s="592"/>
      <c r="G69" s="593"/>
    </row>
    <row r="70" spans="1:7" ht="15.75" customHeight="1">
      <c r="A70" s="596"/>
      <c r="B70" s="596"/>
      <c r="C70" s="201" t="s">
        <v>546</v>
      </c>
      <c r="D70" s="202" t="s">
        <v>351</v>
      </c>
      <c r="E70" s="202" t="s">
        <v>555</v>
      </c>
      <c r="F70" s="201" t="s">
        <v>353</v>
      </c>
      <c r="G70" s="128" t="s">
        <v>297</v>
      </c>
    </row>
    <row r="71" spans="1:7" ht="15.75" customHeight="1">
      <c r="A71" s="203" t="s">
        <v>328</v>
      </c>
      <c r="B71" s="205"/>
      <c r="C71" s="207">
        <v>254000</v>
      </c>
      <c r="D71" s="133">
        <v>0</v>
      </c>
      <c r="E71" s="207">
        <v>265600</v>
      </c>
      <c r="F71" s="133">
        <v>0</v>
      </c>
      <c r="G71" s="133">
        <f t="shared" ref="G71:G86" si="4">SUM(C71:F71)</f>
        <v>519600</v>
      </c>
    </row>
    <row r="72" spans="1:7" ht="15.75" customHeight="1">
      <c r="A72" s="203" t="s">
        <v>329</v>
      </c>
      <c r="B72" s="205">
        <f t="shared" ref="B72:B76" si="5">SUM(B66)</f>
        <v>0</v>
      </c>
      <c r="C72" s="210">
        <v>346000</v>
      </c>
      <c r="D72" s="133">
        <v>0</v>
      </c>
      <c r="E72" s="210">
        <v>412800</v>
      </c>
      <c r="F72" s="133">
        <v>0</v>
      </c>
      <c r="G72" s="133">
        <f t="shared" si="4"/>
        <v>758800</v>
      </c>
    </row>
    <row r="73" spans="1:7" ht="15.75" customHeight="1">
      <c r="A73" s="203" t="s">
        <v>330</v>
      </c>
      <c r="B73" s="205">
        <f t="shared" si="5"/>
        <v>0</v>
      </c>
      <c r="C73" s="210">
        <v>284000</v>
      </c>
      <c r="D73" s="133">
        <v>0</v>
      </c>
      <c r="E73" s="210">
        <v>313600</v>
      </c>
      <c r="F73" s="133">
        <v>0</v>
      </c>
      <c r="G73" s="133">
        <f t="shared" si="4"/>
        <v>597600</v>
      </c>
    </row>
    <row r="74" spans="1:7" ht="15.75" customHeight="1">
      <c r="A74" s="203" t="s">
        <v>331</v>
      </c>
      <c r="B74" s="205">
        <f t="shared" si="5"/>
        <v>0</v>
      </c>
      <c r="C74" s="210">
        <v>362000</v>
      </c>
      <c r="D74" s="133">
        <v>0</v>
      </c>
      <c r="E74" s="210">
        <v>438400</v>
      </c>
      <c r="F74" s="133">
        <v>0</v>
      </c>
      <c r="G74" s="133">
        <f t="shared" si="4"/>
        <v>800400</v>
      </c>
    </row>
    <row r="75" spans="1:7" ht="15.75" customHeight="1">
      <c r="A75" s="203" t="s">
        <v>597</v>
      </c>
      <c r="B75" s="205">
        <f t="shared" si="5"/>
        <v>0</v>
      </c>
      <c r="C75" s="207">
        <v>116000</v>
      </c>
      <c r="D75" s="133">
        <v>0</v>
      </c>
      <c r="E75" s="207">
        <v>54400</v>
      </c>
      <c r="F75" s="133">
        <v>0</v>
      </c>
      <c r="G75" s="133">
        <f t="shared" si="4"/>
        <v>170400</v>
      </c>
    </row>
    <row r="76" spans="1:7" ht="15.75" customHeight="1">
      <c r="A76" s="203" t="s">
        <v>332</v>
      </c>
      <c r="B76" s="205">
        <f t="shared" si="5"/>
        <v>0</v>
      </c>
      <c r="C76" s="210">
        <v>382000</v>
      </c>
      <c r="D76" s="133">
        <v>0</v>
      </c>
      <c r="E76" s="210">
        <v>470400</v>
      </c>
      <c r="F76" s="133">
        <v>0</v>
      </c>
      <c r="G76" s="133">
        <f t="shared" si="4"/>
        <v>852400</v>
      </c>
    </row>
    <row r="77" spans="1:7" ht="15.75" customHeight="1">
      <c r="A77" s="203" t="s">
        <v>333</v>
      </c>
      <c r="B77" s="205"/>
      <c r="C77" s="210">
        <v>244000</v>
      </c>
      <c r="D77" s="133">
        <v>0</v>
      </c>
      <c r="E77" s="210">
        <v>249600</v>
      </c>
      <c r="F77" s="133">
        <v>0</v>
      </c>
      <c r="G77" s="133">
        <f t="shared" si="4"/>
        <v>493600</v>
      </c>
    </row>
    <row r="78" spans="1:7" ht="15.75" customHeight="1">
      <c r="A78" s="203" t="s">
        <v>334</v>
      </c>
      <c r="B78" s="205">
        <f t="shared" ref="B78:B87" si="6">SUM(B72)</f>
        <v>0</v>
      </c>
      <c r="C78" s="210">
        <v>328000</v>
      </c>
      <c r="D78" s="133">
        <v>0</v>
      </c>
      <c r="E78" s="210">
        <v>384000</v>
      </c>
      <c r="F78" s="133">
        <v>0</v>
      </c>
      <c r="G78" s="133">
        <f t="shared" si="4"/>
        <v>712000</v>
      </c>
    </row>
    <row r="79" spans="1:7" ht="15.75" customHeight="1">
      <c r="A79" s="203" t="s">
        <v>335</v>
      </c>
      <c r="B79" s="205">
        <f t="shared" si="6"/>
        <v>0</v>
      </c>
      <c r="C79" s="210">
        <v>403000</v>
      </c>
      <c r="D79" s="133">
        <v>0</v>
      </c>
      <c r="E79" s="210">
        <v>433600</v>
      </c>
      <c r="F79" s="133">
        <v>0</v>
      </c>
      <c r="G79" s="133">
        <f t="shared" si="4"/>
        <v>836600</v>
      </c>
    </row>
    <row r="80" spans="1:7" ht="15.75" customHeight="1">
      <c r="A80" s="203" t="s">
        <v>336</v>
      </c>
      <c r="B80" s="205">
        <f t="shared" si="6"/>
        <v>0</v>
      </c>
      <c r="C80" s="210">
        <v>411000</v>
      </c>
      <c r="D80" s="133">
        <v>0</v>
      </c>
      <c r="E80" s="210">
        <v>446400</v>
      </c>
      <c r="F80" s="133">
        <v>0</v>
      </c>
      <c r="G80" s="133">
        <f t="shared" si="4"/>
        <v>857400</v>
      </c>
    </row>
    <row r="81" spans="1:7" ht="15.75" customHeight="1">
      <c r="A81" s="203" t="s">
        <v>337</v>
      </c>
      <c r="B81" s="205">
        <f t="shared" si="6"/>
        <v>0</v>
      </c>
      <c r="C81" s="210">
        <v>386000</v>
      </c>
      <c r="D81" s="133">
        <v>0</v>
      </c>
      <c r="E81" s="210">
        <v>476800</v>
      </c>
      <c r="F81" s="133">
        <v>0</v>
      </c>
      <c r="G81" s="133">
        <f t="shared" si="4"/>
        <v>862800</v>
      </c>
    </row>
    <row r="82" spans="1:7" ht="15.75" customHeight="1">
      <c r="A82" s="203" t="s">
        <v>338</v>
      </c>
      <c r="B82" s="205">
        <f t="shared" si="6"/>
        <v>0</v>
      </c>
      <c r="C82" s="210">
        <v>238000</v>
      </c>
      <c r="D82" s="133">
        <v>0</v>
      </c>
      <c r="E82" s="210">
        <v>240000</v>
      </c>
      <c r="F82" s="133">
        <v>0</v>
      </c>
      <c r="G82" s="133">
        <f t="shared" si="4"/>
        <v>478000</v>
      </c>
    </row>
    <row r="83" spans="1:7" ht="15.75" customHeight="1">
      <c r="A83" s="203" t="s">
        <v>339</v>
      </c>
      <c r="B83" s="205">
        <f t="shared" si="6"/>
        <v>0</v>
      </c>
      <c r="C83" s="210">
        <v>284000</v>
      </c>
      <c r="D83" s="133">
        <v>0</v>
      </c>
      <c r="E83" s="210">
        <v>313600</v>
      </c>
      <c r="F83" s="133">
        <v>0</v>
      </c>
      <c r="G83" s="133">
        <f t="shared" si="4"/>
        <v>597600</v>
      </c>
    </row>
    <row r="84" spans="1:7" ht="15.75" customHeight="1">
      <c r="A84" s="203" t="s">
        <v>340</v>
      </c>
      <c r="B84" s="205">
        <f t="shared" si="6"/>
        <v>0</v>
      </c>
      <c r="C84" s="210">
        <v>196000</v>
      </c>
      <c r="D84" s="133">
        <v>0</v>
      </c>
      <c r="E84" s="210">
        <v>172800</v>
      </c>
      <c r="F84" s="133">
        <v>0</v>
      </c>
      <c r="G84" s="133">
        <f t="shared" si="4"/>
        <v>368800</v>
      </c>
    </row>
    <row r="85" spans="1:7" ht="15.75" customHeight="1">
      <c r="A85" s="203" t="s">
        <v>341</v>
      </c>
      <c r="B85" s="228">
        <f t="shared" si="6"/>
        <v>0</v>
      </c>
      <c r="C85" s="210">
        <v>530000</v>
      </c>
      <c r="D85" s="133">
        <v>0</v>
      </c>
      <c r="E85" s="210">
        <v>1068300</v>
      </c>
      <c r="F85" s="133">
        <v>0</v>
      </c>
      <c r="G85" s="133">
        <f t="shared" si="4"/>
        <v>1598300</v>
      </c>
    </row>
    <row r="86" spans="1:7" ht="15.75" customHeight="1">
      <c r="A86" s="203" t="s">
        <v>342</v>
      </c>
      <c r="B86" s="205">
        <f t="shared" si="6"/>
        <v>0</v>
      </c>
      <c r="C86" s="210">
        <v>244000</v>
      </c>
      <c r="D86" s="133"/>
      <c r="E86" s="210">
        <v>249600</v>
      </c>
      <c r="F86" s="230"/>
      <c r="G86" s="133">
        <f t="shared" si="4"/>
        <v>493600</v>
      </c>
    </row>
    <row r="87" spans="1:7" ht="15.75" customHeight="1">
      <c r="A87" s="125" t="s">
        <v>297</v>
      </c>
      <c r="B87" s="205">
        <f t="shared" si="6"/>
        <v>0</v>
      </c>
      <c r="C87" s="235">
        <f t="shared" ref="C87:G87" si="7">SUM(C71:C86)</f>
        <v>5008000</v>
      </c>
      <c r="D87" s="133">
        <f t="shared" si="7"/>
        <v>0</v>
      </c>
      <c r="E87" s="133">
        <f t="shared" si="7"/>
        <v>5989900</v>
      </c>
      <c r="F87" s="235">
        <f t="shared" si="7"/>
        <v>0</v>
      </c>
      <c r="G87" s="237">
        <f t="shared" si="7"/>
        <v>10997900</v>
      </c>
    </row>
    <row r="88" spans="1:7" ht="15.75" customHeight="1">
      <c r="A88" s="126"/>
      <c r="B88" s="126"/>
      <c r="C88" s="126"/>
      <c r="D88" s="127"/>
      <c r="E88" s="127"/>
      <c r="F88" s="126"/>
      <c r="G88" s="126"/>
    </row>
    <row r="89" spans="1:7" ht="15.75" customHeight="1">
      <c r="A89" s="603" t="s">
        <v>637</v>
      </c>
      <c r="B89" s="592"/>
      <c r="C89" s="592"/>
      <c r="D89" s="592"/>
      <c r="E89" s="592"/>
      <c r="F89" s="592"/>
      <c r="G89" s="593"/>
    </row>
    <row r="90" spans="1:7" ht="15.75" customHeight="1">
      <c r="A90" s="608" t="s">
        <v>638</v>
      </c>
      <c r="B90" s="600"/>
      <c r="C90" s="608" t="s">
        <v>639</v>
      </c>
      <c r="D90" s="593"/>
      <c r="E90" s="610" t="s">
        <v>532</v>
      </c>
      <c r="F90" s="592"/>
      <c r="G90" s="593"/>
    </row>
    <row r="91" spans="1:7" ht="15.75" customHeight="1">
      <c r="A91" s="611" t="s">
        <v>347</v>
      </c>
      <c r="B91" s="611" t="s">
        <v>348</v>
      </c>
      <c r="C91" s="602" t="s">
        <v>349</v>
      </c>
      <c r="D91" s="592"/>
      <c r="E91" s="592"/>
      <c r="F91" s="592"/>
      <c r="G91" s="593"/>
    </row>
    <row r="92" spans="1:7" ht="15.75" customHeight="1">
      <c r="A92" s="596"/>
      <c r="B92" s="596"/>
      <c r="C92" s="245" t="s">
        <v>546</v>
      </c>
      <c r="D92" s="202" t="s">
        <v>351</v>
      </c>
      <c r="E92" s="202" t="s">
        <v>555</v>
      </c>
      <c r="F92" s="128" t="s">
        <v>353</v>
      </c>
      <c r="G92" s="128" t="s">
        <v>297</v>
      </c>
    </row>
    <row r="93" spans="1:7" ht="15.75" customHeight="1">
      <c r="A93" s="142" t="s">
        <v>328</v>
      </c>
      <c r="B93" s="246"/>
      <c r="C93" s="247">
        <v>292800</v>
      </c>
      <c r="D93" s="133"/>
      <c r="E93" s="133"/>
      <c r="F93" s="248"/>
      <c r="G93" s="132">
        <f t="shared" ref="G93:G108" si="8">SUM(C93:F93)</f>
        <v>292800</v>
      </c>
    </row>
    <row r="94" spans="1:7" ht="15.75" customHeight="1">
      <c r="A94" s="142" t="s">
        <v>329</v>
      </c>
      <c r="B94" s="246"/>
      <c r="C94" s="251">
        <v>254400</v>
      </c>
      <c r="D94" s="133"/>
      <c r="E94" s="133"/>
      <c r="F94" s="248"/>
      <c r="G94" s="132">
        <f t="shared" si="8"/>
        <v>254400</v>
      </c>
    </row>
    <row r="95" spans="1:7" ht="15.75" customHeight="1">
      <c r="A95" s="142" t="s">
        <v>330</v>
      </c>
      <c r="B95" s="246"/>
      <c r="C95" s="251">
        <v>244800</v>
      </c>
      <c r="D95" s="133"/>
      <c r="E95" s="133"/>
      <c r="F95" s="248"/>
      <c r="G95" s="132">
        <f t="shared" si="8"/>
        <v>244800</v>
      </c>
    </row>
    <row r="96" spans="1:7" ht="15.75" customHeight="1">
      <c r="A96" s="142" t="s">
        <v>331</v>
      </c>
      <c r="B96" s="246"/>
      <c r="C96" s="251">
        <v>299500</v>
      </c>
      <c r="D96" s="133"/>
      <c r="E96" s="133"/>
      <c r="F96" s="248"/>
      <c r="G96" s="132">
        <f t="shared" si="8"/>
        <v>299500</v>
      </c>
    </row>
    <row r="97" spans="1:7" ht="15.75" customHeight="1">
      <c r="A97" s="142" t="s">
        <v>597</v>
      </c>
      <c r="B97" s="246"/>
      <c r="C97" s="251">
        <v>126400</v>
      </c>
      <c r="D97" s="133"/>
      <c r="E97" s="133"/>
      <c r="F97" s="248"/>
      <c r="G97" s="132">
        <f t="shared" si="8"/>
        <v>126400</v>
      </c>
    </row>
    <row r="98" spans="1:7" ht="15.75" customHeight="1">
      <c r="A98" s="142" t="s">
        <v>332</v>
      </c>
      <c r="B98" s="246"/>
      <c r="C98" s="251">
        <v>315500</v>
      </c>
      <c r="D98" s="133"/>
      <c r="E98" s="133"/>
      <c r="F98" s="248"/>
      <c r="G98" s="132">
        <f t="shared" si="8"/>
        <v>315500</v>
      </c>
    </row>
    <row r="99" spans="1:7" ht="15.75" customHeight="1">
      <c r="A99" s="142" t="s">
        <v>333</v>
      </c>
      <c r="B99" s="246"/>
      <c r="C99" s="251">
        <v>283200</v>
      </c>
      <c r="D99" s="133"/>
      <c r="E99" s="133"/>
      <c r="F99" s="248"/>
      <c r="G99" s="132">
        <f t="shared" si="8"/>
        <v>283200</v>
      </c>
    </row>
    <row r="100" spans="1:7" ht="15.75" customHeight="1">
      <c r="A100" s="142" t="s">
        <v>334</v>
      </c>
      <c r="B100" s="246"/>
      <c r="C100" s="251">
        <v>331200</v>
      </c>
      <c r="D100" s="133"/>
      <c r="E100" s="133"/>
      <c r="F100" s="248"/>
      <c r="G100" s="132">
        <f t="shared" si="8"/>
        <v>331200</v>
      </c>
    </row>
    <row r="101" spans="1:7" ht="15.75" customHeight="1">
      <c r="A101" s="142" t="s">
        <v>335</v>
      </c>
      <c r="B101" s="246"/>
      <c r="C101" s="251">
        <v>341600</v>
      </c>
      <c r="D101" s="133"/>
      <c r="E101" s="133"/>
      <c r="F101" s="248"/>
      <c r="G101" s="132">
        <f t="shared" si="8"/>
        <v>341600</v>
      </c>
    </row>
    <row r="102" spans="1:7" ht="15.75" customHeight="1">
      <c r="A102" s="142" t="s">
        <v>336</v>
      </c>
      <c r="B102" s="246"/>
      <c r="C102" s="251">
        <v>300000</v>
      </c>
      <c r="D102" s="133"/>
      <c r="E102" s="133"/>
      <c r="F102" s="248"/>
      <c r="G102" s="132">
        <f t="shared" si="8"/>
        <v>300000</v>
      </c>
    </row>
    <row r="103" spans="1:7" ht="15.75" customHeight="1">
      <c r="A103" s="142" t="s">
        <v>337</v>
      </c>
      <c r="B103" s="246"/>
      <c r="C103" s="251">
        <v>268000</v>
      </c>
      <c r="D103" s="133"/>
      <c r="E103" s="133"/>
      <c r="F103" s="248"/>
      <c r="G103" s="132">
        <f t="shared" si="8"/>
        <v>268000</v>
      </c>
    </row>
    <row r="104" spans="1:7" ht="15.75" customHeight="1">
      <c r="A104" s="142" t="s">
        <v>338</v>
      </c>
      <c r="B104" s="246"/>
      <c r="C104" s="251">
        <v>206400</v>
      </c>
      <c r="D104" s="133"/>
      <c r="E104" s="133"/>
      <c r="F104" s="248"/>
      <c r="G104" s="132">
        <f t="shared" si="8"/>
        <v>206400</v>
      </c>
    </row>
    <row r="105" spans="1:7" ht="15.75" customHeight="1">
      <c r="A105" s="142" t="s">
        <v>339</v>
      </c>
      <c r="B105" s="246"/>
      <c r="C105" s="251">
        <v>222400</v>
      </c>
      <c r="D105" s="133"/>
      <c r="E105" s="133"/>
      <c r="F105" s="248"/>
      <c r="G105" s="132">
        <f t="shared" si="8"/>
        <v>222400</v>
      </c>
    </row>
    <row r="106" spans="1:7" ht="15.75" customHeight="1">
      <c r="A106" s="142" t="s">
        <v>340</v>
      </c>
      <c r="B106" s="246"/>
      <c r="C106" s="251">
        <v>193600</v>
      </c>
      <c r="D106" s="133"/>
      <c r="E106" s="133"/>
      <c r="F106" s="248"/>
      <c r="G106" s="132">
        <f t="shared" si="8"/>
        <v>193600</v>
      </c>
    </row>
    <row r="107" spans="1:7" ht="15.75" customHeight="1">
      <c r="A107" s="142" t="s">
        <v>341</v>
      </c>
      <c r="B107" s="255"/>
      <c r="C107" s="251">
        <v>472200</v>
      </c>
      <c r="D107" s="133"/>
      <c r="E107" s="166"/>
      <c r="F107" s="256"/>
      <c r="G107" s="132">
        <f t="shared" si="8"/>
        <v>472200</v>
      </c>
    </row>
    <row r="108" spans="1:7" ht="15.75" customHeight="1">
      <c r="A108" s="142" t="s">
        <v>342</v>
      </c>
      <c r="B108" s="255"/>
      <c r="C108" s="258">
        <v>248000</v>
      </c>
      <c r="D108" s="133"/>
      <c r="E108" s="166"/>
      <c r="F108" s="256"/>
      <c r="G108" s="132">
        <f t="shared" si="8"/>
        <v>248000</v>
      </c>
    </row>
    <row r="109" spans="1:7" ht="15.75" customHeight="1">
      <c r="A109" s="203" t="s">
        <v>297</v>
      </c>
      <c r="B109" s="261"/>
      <c r="C109" s="264">
        <f>SUM(C93:C108)</f>
        <v>4400000</v>
      </c>
      <c r="D109" s="264"/>
      <c r="E109" s="264"/>
      <c r="F109" s="125"/>
      <c r="G109" s="268">
        <f>SUM(G93:G108)</f>
        <v>4400000</v>
      </c>
    </row>
    <row r="110" spans="1:7" ht="15.75" customHeight="1">
      <c r="A110" s="126"/>
      <c r="B110" s="126"/>
      <c r="C110" s="270"/>
      <c r="D110" s="127"/>
      <c r="E110" s="127"/>
      <c r="F110" s="126"/>
      <c r="G110" s="126"/>
    </row>
    <row r="111" spans="1:7" ht="15.75" customHeight="1">
      <c r="A111" s="603" t="s">
        <v>651</v>
      </c>
      <c r="B111" s="592"/>
      <c r="C111" s="592"/>
      <c r="D111" s="592"/>
      <c r="E111" s="592"/>
      <c r="F111" s="592"/>
      <c r="G111" s="593"/>
    </row>
    <row r="112" spans="1:7" ht="15.75" customHeight="1">
      <c r="A112" s="608" t="s">
        <v>652</v>
      </c>
      <c r="B112" s="600"/>
      <c r="C112" s="608" t="s">
        <v>653</v>
      </c>
      <c r="D112" s="593"/>
      <c r="E112" s="610" t="s">
        <v>532</v>
      </c>
      <c r="F112" s="592"/>
      <c r="G112" s="593"/>
    </row>
    <row r="113" spans="1:7" ht="15.75" customHeight="1">
      <c r="A113" s="611" t="s">
        <v>347</v>
      </c>
      <c r="B113" s="611" t="s">
        <v>348</v>
      </c>
      <c r="C113" s="602" t="s">
        <v>349</v>
      </c>
      <c r="D113" s="592"/>
      <c r="E113" s="592"/>
      <c r="F113" s="592"/>
      <c r="G113" s="593"/>
    </row>
    <row r="114" spans="1:7" ht="15.75" customHeight="1">
      <c r="A114" s="597"/>
      <c r="B114" s="597"/>
      <c r="C114" s="245" t="s">
        <v>546</v>
      </c>
      <c r="D114" s="130" t="s">
        <v>351</v>
      </c>
      <c r="E114" s="130" t="s">
        <v>555</v>
      </c>
      <c r="F114" s="122" t="s">
        <v>353</v>
      </c>
      <c r="G114" s="122" t="s">
        <v>297</v>
      </c>
    </row>
    <row r="115" spans="1:7" ht="15.75" customHeight="1">
      <c r="A115" s="142" t="s">
        <v>328</v>
      </c>
      <c r="B115" s="246"/>
      <c r="C115" s="145">
        <v>135200</v>
      </c>
      <c r="D115" s="133"/>
      <c r="E115" s="145">
        <v>424800</v>
      </c>
      <c r="F115" s="132"/>
      <c r="G115" s="132">
        <f t="shared" ref="G115:G123" si="9">SUM(C115:F115)</f>
        <v>560000</v>
      </c>
    </row>
    <row r="116" spans="1:7" ht="15.75" customHeight="1">
      <c r="A116" s="142" t="s">
        <v>330</v>
      </c>
      <c r="B116" s="246"/>
      <c r="C116" s="145">
        <v>295000</v>
      </c>
      <c r="D116" s="133"/>
      <c r="E116" s="145">
        <v>196000</v>
      </c>
      <c r="F116" s="132"/>
      <c r="G116" s="132">
        <f t="shared" si="9"/>
        <v>491000</v>
      </c>
    </row>
    <row r="117" spans="1:7" ht="15.75" customHeight="1">
      <c r="A117" s="272" t="s">
        <v>331</v>
      </c>
      <c r="B117" s="246"/>
      <c r="C117" s="207">
        <v>450000</v>
      </c>
      <c r="D117" s="133"/>
      <c r="E117" s="207">
        <v>270000</v>
      </c>
      <c r="F117" s="132"/>
      <c r="G117" s="132">
        <f t="shared" si="9"/>
        <v>720000</v>
      </c>
    </row>
    <row r="118" spans="1:7" ht="15.75" customHeight="1">
      <c r="A118" s="272" t="s">
        <v>597</v>
      </c>
      <c r="B118" s="246"/>
      <c r="C118" s="207">
        <v>20000</v>
      </c>
      <c r="D118" s="133"/>
      <c r="E118" s="207">
        <v>260000</v>
      </c>
      <c r="F118" s="132"/>
      <c r="G118" s="132">
        <f t="shared" si="9"/>
        <v>280000</v>
      </c>
    </row>
    <row r="119" spans="1:7" ht="15.75" customHeight="1">
      <c r="A119" s="272" t="s">
        <v>656</v>
      </c>
      <c r="B119" s="246"/>
      <c r="C119" s="207">
        <v>167000</v>
      </c>
      <c r="D119" s="133"/>
      <c r="E119" s="207">
        <v>416000</v>
      </c>
      <c r="F119" s="132"/>
      <c r="G119" s="132">
        <f t="shared" si="9"/>
        <v>583000</v>
      </c>
    </row>
    <row r="120" spans="1:7" ht="15.75" customHeight="1">
      <c r="A120" s="272" t="s">
        <v>339</v>
      </c>
      <c r="B120" s="246"/>
      <c r="C120" s="207">
        <v>306000</v>
      </c>
      <c r="D120" s="133"/>
      <c r="E120" s="207">
        <v>141000</v>
      </c>
      <c r="F120" s="132"/>
      <c r="G120" s="132">
        <f t="shared" si="9"/>
        <v>447000</v>
      </c>
    </row>
    <row r="121" spans="1:7" ht="15.75" customHeight="1">
      <c r="A121" s="272" t="s">
        <v>341</v>
      </c>
      <c r="B121" s="246"/>
      <c r="C121" s="207">
        <v>195800</v>
      </c>
      <c r="D121" s="133"/>
      <c r="E121" s="207">
        <v>304200</v>
      </c>
      <c r="F121" s="132"/>
      <c r="G121" s="132">
        <f t="shared" si="9"/>
        <v>500000</v>
      </c>
    </row>
    <row r="122" spans="1:7" ht="15.75" customHeight="1">
      <c r="A122" s="272" t="s">
        <v>342</v>
      </c>
      <c r="B122" s="246"/>
      <c r="C122" s="207">
        <v>54100</v>
      </c>
      <c r="D122" s="133"/>
      <c r="E122" s="207">
        <v>74900</v>
      </c>
      <c r="F122" s="132"/>
      <c r="G122" s="132">
        <f t="shared" si="9"/>
        <v>129000</v>
      </c>
    </row>
    <row r="123" spans="1:7" ht="15.75" customHeight="1">
      <c r="A123" s="272" t="s">
        <v>335</v>
      </c>
      <c r="B123" s="246"/>
      <c r="C123" s="207">
        <v>47000</v>
      </c>
      <c r="D123" s="133"/>
      <c r="E123" s="207">
        <v>243000</v>
      </c>
      <c r="F123" s="132"/>
      <c r="G123" s="132">
        <f t="shared" si="9"/>
        <v>290000</v>
      </c>
    </row>
    <row r="124" spans="1:7" ht="15.75" customHeight="1">
      <c r="A124" s="125" t="s">
        <v>297</v>
      </c>
      <c r="B124" s="255"/>
      <c r="C124" s="274">
        <f>SUM(C115:C123)</f>
        <v>1670100</v>
      </c>
      <c r="D124" s="166"/>
      <c r="E124" s="166">
        <f>SUM(E115:E123)</f>
        <v>2329900</v>
      </c>
      <c r="F124" s="276"/>
      <c r="G124" s="237">
        <f>SUM(G115:G123)</f>
        <v>4000000</v>
      </c>
    </row>
    <row r="125" spans="1:7" ht="15.75" customHeight="1">
      <c r="A125" s="278"/>
      <c r="B125" s="279"/>
      <c r="C125" s="280"/>
      <c r="D125" s="281"/>
      <c r="E125" s="281"/>
      <c r="F125" s="280"/>
      <c r="G125" s="280"/>
    </row>
    <row r="126" spans="1:7" ht="15.75" customHeight="1">
      <c r="A126" s="609" t="s">
        <v>659</v>
      </c>
      <c r="B126" s="592"/>
      <c r="C126" s="592"/>
      <c r="D126" s="592"/>
      <c r="E126" s="592"/>
      <c r="F126" s="592"/>
      <c r="G126" s="593"/>
    </row>
    <row r="127" spans="1:7" ht="15.75" customHeight="1">
      <c r="A127" s="608" t="s">
        <v>443</v>
      </c>
      <c r="B127" s="593"/>
      <c r="C127" s="608" t="s">
        <v>345</v>
      </c>
      <c r="D127" s="593"/>
      <c r="E127" s="608" t="s">
        <v>660</v>
      </c>
      <c r="F127" s="592"/>
      <c r="G127" s="593"/>
    </row>
    <row r="128" spans="1:7" ht="15.75" customHeight="1">
      <c r="A128" s="611" t="s">
        <v>347</v>
      </c>
      <c r="B128" s="611" t="s">
        <v>348</v>
      </c>
      <c r="C128" s="602" t="s">
        <v>349</v>
      </c>
      <c r="D128" s="592"/>
      <c r="E128" s="592"/>
      <c r="F128" s="592"/>
      <c r="G128" s="593"/>
    </row>
    <row r="129" spans="1:7" ht="15.75" customHeight="1">
      <c r="A129" s="597"/>
      <c r="B129" s="597"/>
      <c r="C129" s="122" t="s">
        <v>350</v>
      </c>
      <c r="D129" s="130" t="s">
        <v>351</v>
      </c>
      <c r="E129" s="130" t="s">
        <v>555</v>
      </c>
      <c r="F129" s="245" t="s">
        <v>353</v>
      </c>
      <c r="G129" s="122" t="s">
        <v>297</v>
      </c>
    </row>
    <row r="130" spans="1:7" ht="15.75" customHeight="1">
      <c r="A130" s="123" t="s">
        <v>328</v>
      </c>
      <c r="B130" s="123">
        <v>2</v>
      </c>
      <c r="C130" s="131">
        <v>1061712</v>
      </c>
      <c r="D130" s="133"/>
      <c r="E130" s="133"/>
      <c r="F130" s="133"/>
      <c r="G130" s="290">
        <f t="shared" ref="G130:G145" si="10">SUM(C130:F130)</f>
        <v>1061712</v>
      </c>
    </row>
    <row r="131" spans="1:7" ht="15.75" customHeight="1">
      <c r="A131" s="123" t="s">
        <v>329</v>
      </c>
      <c r="B131" s="123">
        <v>2</v>
      </c>
      <c r="C131" s="131">
        <v>1061712</v>
      </c>
      <c r="D131" s="133"/>
      <c r="E131" s="133"/>
      <c r="F131" s="133"/>
      <c r="G131" s="290">
        <f t="shared" si="10"/>
        <v>1061712</v>
      </c>
    </row>
    <row r="132" spans="1:7" ht="15.75" customHeight="1">
      <c r="A132" s="123" t="s">
        <v>330</v>
      </c>
      <c r="B132" s="123">
        <v>2</v>
      </c>
      <c r="C132" s="131">
        <v>1061712</v>
      </c>
      <c r="D132" s="133"/>
      <c r="E132" s="133"/>
      <c r="F132" s="133"/>
      <c r="G132" s="290">
        <f t="shared" si="10"/>
        <v>1061712</v>
      </c>
    </row>
    <row r="133" spans="1:7" ht="15.75" customHeight="1">
      <c r="A133" s="123" t="s">
        <v>331</v>
      </c>
      <c r="B133" s="123">
        <v>2</v>
      </c>
      <c r="C133" s="131">
        <v>1061712</v>
      </c>
      <c r="D133" s="133"/>
      <c r="E133" s="133"/>
      <c r="F133" s="133"/>
      <c r="G133" s="290">
        <f t="shared" si="10"/>
        <v>1061712</v>
      </c>
    </row>
    <row r="134" spans="1:7" ht="15.75" customHeight="1">
      <c r="A134" s="123" t="s">
        <v>332</v>
      </c>
      <c r="B134" s="123">
        <v>2</v>
      </c>
      <c r="C134" s="131">
        <v>1061712</v>
      </c>
      <c r="D134" s="133"/>
      <c r="E134" s="133"/>
      <c r="F134" s="133"/>
      <c r="G134" s="290">
        <f t="shared" si="10"/>
        <v>1061712</v>
      </c>
    </row>
    <row r="135" spans="1:7" ht="15.75" customHeight="1">
      <c r="A135" s="123" t="s">
        <v>333</v>
      </c>
      <c r="B135" s="123">
        <v>2</v>
      </c>
      <c r="C135" s="131">
        <v>1061712</v>
      </c>
      <c r="D135" s="133"/>
      <c r="E135" s="133"/>
      <c r="F135" s="133"/>
      <c r="G135" s="290">
        <f t="shared" si="10"/>
        <v>1061712</v>
      </c>
    </row>
    <row r="136" spans="1:7" ht="15.75" customHeight="1">
      <c r="A136" s="123" t="s">
        <v>334</v>
      </c>
      <c r="B136" s="123">
        <v>2</v>
      </c>
      <c r="C136" s="131">
        <v>1061712</v>
      </c>
      <c r="D136" s="133"/>
      <c r="E136" s="133"/>
      <c r="F136" s="133"/>
      <c r="G136" s="290">
        <f t="shared" si="10"/>
        <v>1061712</v>
      </c>
    </row>
    <row r="137" spans="1:7" ht="15.75" customHeight="1">
      <c r="A137" s="123" t="s">
        <v>335</v>
      </c>
      <c r="B137" s="123">
        <v>2</v>
      </c>
      <c r="C137" s="131">
        <v>1061712</v>
      </c>
      <c r="D137" s="133"/>
      <c r="E137" s="133"/>
      <c r="F137" s="133"/>
      <c r="G137" s="290">
        <f t="shared" si="10"/>
        <v>1061712</v>
      </c>
    </row>
    <row r="138" spans="1:7" ht="15.75" customHeight="1">
      <c r="A138" s="123" t="s">
        <v>336</v>
      </c>
      <c r="B138" s="123">
        <v>2</v>
      </c>
      <c r="C138" s="131">
        <v>1061712</v>
      </c>
      <c r="D138" s="133"/>
      <c r="E138" s="133"/>
      <c r="F138" s="133"/>
      <c r="G138" s="290">
        <f t="shared" si="10"/>
        <v>1061712</v>
      </c>
    </row>
    <row r="139" spans="1:7" ht="15.75" customHeight="1">
      <c r="A139" s="123" t="s">
        <v>337</v>
      </c>
      <c r="B139" s="123">
        <v>2</v>
      </c>
      <c r="C139" s="131">
        <v>1061712</v>
      </c>
      <c r="D139" s="133"/>
      <c r="E139" s="133"/>
      <c r="F139" s="133"/>
      <c r="G139" s="290">
        <f t="shared" si="10"/>
        <v>1061712</v>
      </c>
    </row>
    <row r="140" spans="1:7" ht="15.75" customHeight="1">
      <c r="A140" s="123" t="s">
        <v>338</v>
      </c>
      <c r="B140" s="123">
        <v>2</v>
      </c>
      <c r="C140" s="131">
        <v>1061712</v>
      </c>
      <c r="D140" s="133"/>
      <c r="E140" s="133"/>
      <c r="F140" s="133"/>
      <c r="G140" s="290">
        <f t="shared" si="10"/>
        <v>1061712</v>
      </c>
    </row>
    <row r="141" spans="1:7" ht="15.75" customHeight="1">
      <c r="A141" s="123" t="s">
        <v>339</v>
      </c>
      <c r="B141" s="123">
        <v>2</v>
      </c>
      <c r="C141" s="131">
        <v>1061712</v>
      </c>
      <c r="D141" s="133"/>
      <c r="E141" s="133"/>
      <c r="F141" s="133"/>
      <c r="G141" s="290">
        <f t="shared" si="10"/>
        <v>1061712</v>
      </c>
    </row>
    <row r="142" spans="1:7" ht="15.75" customHeight="1">
      <c r="A142" s="123" t="s">
        <v>340</v>
      </c>
      <c r="B142" s="123">
        <v>2</v>
      </c>
      <c r="C142" s="131">
        <v>1061712</v>
      </c>
      <c r="D142" s="133"/>
      <c r="E142" s="133"/>
      <c r="F142" s="133"/>
      <c r="G142" s="290">
        <f t="shared" si="10"/>
        <v>1061712</v>
      </c>
    </row>
    <row r="143" spans="1:7" ht="15.75" customHeight="1">
      <c r="A143" s="123" t="s">
        <v>341</v>
      </c>
      <c r="B143" s="123">
        <v>2</v>
      </c>
      <c r="C143" s="131">
        <v>1061712</v>
      </c>
      <c r="D143" s="133"/>
      <c r="E143" s="133"/>
      <c r="F143" s="133"/>
      <c r="G143" s="290">
        <f t="shared" si="10"/>
        <v>1061712</v>
      </c>
    </row>
    <row r="144" spans="1:7" ht="15.75" customHeight="1">
      <c r="A144" s="123" t="s">
        <v>342</v>
      </c>
      <c r="B144" s="123">
        <v>2</v>
      </c>
      <c r="C144" s="131">
        <v>1061712</v>
      </c>
      <c r="D144" s="133"/>
      <c r="E144" s="133"/>
      <c r="F144" s="133"/>
      <c r="G144" s="290">
        <f t="shared" si="10"/>
        <v>1061712</v>
      </c>
    </row>
    <row r="145" spans="1:7" ht="15.75" customHeight="1">
      <c r="A145" s="125" t="s">
        <v>297</v>
      </c>
      <c r="B145" s="299">
        <f t="shared" ref="B145:C145" si="11">SUM(B130:B144)</f>
        <v>30</v>
      </c>
      <c r="C145" s="276">
        <f t="shared" si="11"/>
        <v>15925680</v>
      </c>
      <c r="D145" s="166"/>
      <c r="E145" s="166"/>
      <c r="F145" s="274"/>
      <c r="G145" s="237">
        <f t="shared" si="10"/>
        <v>15925680</v>
      </c>
    </row>
    <row r="146" spans="1:7" ht="15.75" customHeight="1">
      <c r="A146" s="126"/>
      <c r="B146" s="126"/>
      <c r="C146" s="127"/>
      <c r="D146" s="127"/>
      <c r="E146" s="127"/>
      <c r="F146" s="127"/>
      <c r="G146" s="127"/>
    </row>
    <row r="147" spans="1:7" ht="15.75" customHeight="1">
      <c r="A147" s="609" t="s">
        <v>667</v>
      </c>
      <c r="B147" s="592"/>
      <c r="C147" s="592"/>
      <c r="D147" s="592"/>
      <c r="E147" s="592"/>
      <c r="F147" s="592"/>
      <c r="G147" s="593"/>
    </row>
    <row r="148" spans="1:7" ht="15.75" customHeight="1">
      <c r="A148" s="608" t="s">
        <v>443</v>
      </c>
      <c r="B148" s="593"/>
      <c r="C148" s="608" t="s">
        <v>345</v>
      </c>
      <c r="D148" s="593"/>
      <c r="E148" s="608" t="s">
        <v>671</v>
      </c>
      <c r="F148" s="592"/>
      <c r="G148" s="593"/>
    </row>
    <row r="149" spans="1:7" ht="15.75" customHeight="1">
      <c r="A149" s="611" t="s">
        <v>347</v>
      </c>
      <c r="B149" s="611" t="s">
        <v>348</v>
      </c>
      <c r="C149" s="602" t="s">
        <v>349</v>
      </c>
      <c r="D149" s="592"/>
      <c r="E149" s="592"/>
      <c r="F149" s="592"/>
      <c r="G149" s="593"/>
    </row>
    <row r="150" spans="1:7" ht="15.75" customHeight="1">
      <c r="A150" s="597"/>
      <c r="B150" s="597"/>
      <c r="C150" s="122" t="s">
        <v>546</v>
      </c>
      <c r="D150" s="130" t="s">
        <v>351</v>
      </c>
      <c r="E150" s="130" t="s">
        <v>555</v>
      </c>
      <c r="F150" s="245" t="s">
        <v>457</v>
      </c>
      <c r="G150" s="122" t="s">
        <v>297</v>
      </c>
    </row>
    <row r="151" spans="1:7" ht="15.75" customHeight="1">
      <c r="A151" s="123" t="s">
        <v>328</v>
      </c>
      <c r="B151" s="123">
        <v>2</v>
      </c>
      <c r="C151" s="133"/>
      <c r="D151" s="133">
        <v>12000</v>
      </c>
      <c r="E151" s="133">
        <v>36000</v>
      </c>
      <c r="F151" s="133">
        <v>12000</v>
      </c>
      <c r="G151" s="290">
        <f t="shared" ref="G151:G165" si="12">SUM(C151:F151)</f>
        <v>60000</v>
      </c>
    </row>
    <row r="152" spans="1:7" ht="15.75" customHeight="1">
      <c r="A152" s="123" t="s">
        <v>329</v>
      </c>
      <c r="B152" s="123">
        <v>2</v>
      </c>
      <c r="C152" s="133"/>
      <c r="D152" s="133">
        <v>12000</v>
      </c>
      <c r="E152" s="133">
        <v>36000</v>
      </c>
      <c r="F152" s="133">
        <v>12000</v>
      </c>
      <c r="G152" s="290">
        <f t="shared" si="12"/>
        <v>60000</v>
      </c>
    </row>
    <row r="153" spans="1:7" ht="15.75" customHeight="1">
      <c r="A153" s="123" t="s">
        <v>330</v>
      </c>
      <c r="B153" s="123">
        <v>2</v>
      </c>
      <c r="C153" s="133"/>
      <c r="D153" s="133">
        <v>12000</v>
      </c>
      <c r="E153" s="133">
        <v>36000</v>
      </c>
      <c r="F153" s="133">
        <v>12000</v>
      </c>
      <c r="G153" s="290">
        <f t="shared" si="12"/>
        <v>60000</v>
      </c>
    </row>
    <row r="154" spans="1:7" ht="15.75" customHeight="1">
      <c r="A154" s="123" t="s">
        <v>331</v>
      </c>
      <c r="B154" s="123">
        <v>2</v>
      </c>
      <c r="C154" s="133"/>
      <c r="D154" s="133">
        <v>12000</v>
      </c>
      <c r="E154" s="133">
        <v>36000</v>
      </c>
      <c r="F154" s="133">
        <v>12000</v>
      </c>
      <c r="G154" s="290">
        <f t="shared" si="12"/>
        <v>60000</v>
      </c>
    </row>
    <row r="155" spans="1:7" ht="15.75" customHeight="1">
      <c r="A155" s="123" t="s">
        <v>332</v>
      </c>
      <c r="B155" s="123">
        <v>2</v>
      </c>
      <c r="C155" s="133"/>
      <c r="D155" s="133">
        <v>12000</v>
      </c>
      <c r="E155" s="133">
        <v>36000</v>
      </c>
      <c r="F155" s="133">
        <v>12000</v>
      </c>
      <c r="G155" s="290">
        <f t="shared" si="12"/>
        <v>60000</v>
      </c>
    </row>
    <row r="156" spans="1:7" ht="15.75" customHeight="1">
      <c r="A156" s="123" t="s">
        <v>333</v>
      </c>
      <c r="B156" s="123">
        <v>2</v>
      </c>
      <c r="C156" s="133"/>
      <c r="D156" s="133">
        <v>12000</v>
      </c>
      <c r="E156" s="133">
        <v>36000</v>
      </c>
      <c r="F156" s="133">
        <v>12000</v>
      </c>
      <c r="G156" s="290">
        <f t="shared" si="12"/>
        <v>60000</v>
      </c>
    </row>
    <row r="157" spans="1:7" ht="15.75" customHeight="1">
      <c r="A157" s="123" t="s">
        <v>334</v>
      </c>
      <c r="B157" s="123">
        <v>2</v>
      </c>
      <c r="C157" s="133"/>
      <c r="D157" s="133">
        <v>12000</v>
      </c>
      <c r="E157" s="133">
        <v>36000</v>
      </c>
      <c r="F157" s="133">
        <v>12000</v>
      </c>
      <c r="G157" s="290">
        <f t="shared" si="12"/>
        <v>60000</v>
      </c>
    </row>
    <row r="158" spans="1:7" ht="15.75" customHeight="1">
      <c r="A158" s="123" t="s">
        <v>335</v>
      </c>
      <c r="B158" s="123">
        <v>2</v>
      </c>
      <c r="C158" s="133"/>
      <c r="D158" s="133">
        <v>12000</v>
      </c>
      <c r="E158" s="133">
        <v>36000</v>
      </c>
      <c r="F158" s="133">
        <v>12000</v>
      </c>
      <c r="G158" s="290">
        <f t="shared" si="12"/>
        <v>60000</v>
      </c>
    </row>
    <row r="159" spans="1:7" ht="15.75" customHeight="1">
      <c r="A159" s="123" t="s">
        <v>336</v>
      </c>
      <c r="B159" s="123">
        <v>2</v>
      </c>
      <c r="C159" s="133"/>
      <c r="D159" s="133">
        <v>12000</v>
      </c>
      <c r="E159" s="133">
        <v>36000</v>
      </c>
      <c r="F159" s="133">
        <v>12000</v>
      </c>
      <c r="G159" s="290">
        <f t="shared" si="12"/>
        <v>60000</v>
      </c>
    </row>
    <row r="160" spans="1:7" ht="15.75" customHeight="1">
      <c r="A160" s="123" t="s">
        <v>337</v>
      </c>
      <c r="B160" s="123">
        <v>2</v>
      </c>
      <c r="C160" s="133"/>
      <c r="D160" s="133">
        <v>12000</v>
      </c>
      <c r="E160" s="133">
        <v>36000</v>
      </c>
      <c r="F160" s="133">
        <v>12000</v>
      </c>
      <c r="G160" s="290">
        <f t="shared" si="12"/>
        <v>60000</v>
      </c>
    </row>
    <row r="161" spans="1:7" ht="15.75" customHeight="1">
      <c r="A161" s="123" t="s">
        <v>338</v>
      </c>
      <c r="B161" s="123">
        <v>2</v>
      </c>
      <c r="C161" s="133"/>
      <c r="D161" s="133">
        <v>12000</v>
      </c>
      <c r="E161" s="133">
        <v>36000</v>
      </c>
      <c r="F161" s="133">
        <v>12000</v>
      </c>
      <c r="G161" s="290">
        <f t="shared" si="12"/>
        <v>60000</v>
      </c>
    </row>
    <row r="162" spans="1:7" ht="15.75" customHeight="1">
      <c r="A162" s="123" t="s">
        <v>339</v>
      </c>
      <c r="B162" s="123">
        <v>2</v>
      </c>
      <c r="C162" s="133"/>
      <c r="D162" s="133">
        <v>12000</v>
      </c>
      <c r="E162" s="133">
        <v>36000</v>
      </c>
      <c r="F162" s="133">
        <v>12000</v>
      </c>
      <c r="G162" s="290">
        <f t="shared" si="12"/>
        <v>60000</v>
      </c>
    </row>
    <row r="163" spans="1:7" ht="15.75" customHeight="1">
      <c r="A163" s="123" t="s">
        <v>340</v>
      </c>
      <c r="B163" s="123">
        <v>2</v>
      </c>
      <c r="C163" s="133"/>
      <c r="D163" s="133">
        <v>12000</v>
      </c>
      <c r="E163" s="133">
        <v>36000</v>
      </c>
      <c r="F163" s="133">
        <v>12000</v>
      </c>
      <c r="G163" s="290">
        <f t="shared" si="12"/>
        <v>60000</v>
      </c>
    </row>
    <row r="164" spans="1:7" ht="15.75" customHeight="1">
      <c r="A164" s="123" t="s">
        <v>341</v>
      </c>
      <c r="B164" s="123">
        <v>2</v>
      </c>
      <c r="C164" s="133"/>
      <c r="D164" s="133">
        <v>12000</v>
      </c>
      <c r="E164" s="133">
        <v>36000</v>
      </c>
      <c r="F164" s="133">
        <v>12000</v>
      </c>
      <c r="G164" s="290">
        <f t="shared" si="12"/>
        <v>60000</v>
      </c>
    </row>
    <row r="165" spans="1:7" ht="15.75" customHeight="1">
      <c r="A165" s="123" t="s">
        <v>342</v>
      </c>
      <c r="B165" s="123">
        <v>2</v>
      </c>
      <c r="C165" s="133"/>
      <c r="D165" s="133">
        <v>12000</v>
      </c>
      <c r="E165" s="133">
        <v>36000</v>
      </c>
      <c r="F165" s="133">
        <v>12000</v>
      </c>
      <c r="G165" s="290">
        <f t="shared" si="12"/>
        <v>60000</v>
      </c>
    </row>
    <row r="166" spans="1:7" ht="15.75" customHeight="1">
      <c r="A166" s="125" t="s">
        <v>297</v>
      </c>
      <c r="B166" s="299">
        <f>SUM(B151:B165)</f>
        <v>30</v>
      </c>
      <c r="C166" s="276"/>
      <c r="D166" s="166">
        <f t="shared" ref="D166:G166" si="13">SUM(D151:D165)</f>
        <v>180000</v>
      </c>
      <c r="E166" s="166">
        <f t="shared" si="13"/>
        <v>540000</v>
      </c>
      <c r="F166" s="274">
        <f t="shared" si="13"/>
        <v>180000</v>
      </c>
      <c r="G166" s="237">
        <f t="shared" si="13"/>
        <v>900000</v>
      </c>
    </row>
    <row r="167" spans="1:7" ht="15.75" customHeight="1">
      <c r="A167" s="278"/>
      <c r="B167" s="279"/>
      <c r="C167" s="280"/>
      <c r="D167" s="281"/>
      <c r="E167" s="281"/>
      <c r="F167" s="280"/>
      <c r="G167" s="281"/>
    </row>
    <row r="168" spans="1:7" ht="15.75" customHeight="1">
      <c r="A168" s="609" t="s">
        <v>677</v>
      </c>
      <c r="B168" s="592"/>
      <c r="C168" s="592"/>
      <c r="D168" s="592"/>
      <c r="E168" s="592"/>
      <c r="F168" s="592"/>
      <c r="G168" s="593"/>
    </row>
    <row r="169" spans="1:7" ht="15.75" customHeight="1">
      <c r="A169" s="608" t="s">
        <v>443</v>
      </c>
      <c r="B169" s="593"/>
      <c r="C169" s="608" t="s">
        <v>345</v>
      </c>
      <c r="D169" s="593"/>
      <c r="E169" s="608" t="s">
        <v>679</v>
      </c>
      <c r="F169" s="592"/>
      <c r="G169" s="593"/>
    </row>
    <row r="170" spans="1:7" ht="15.75" customHeight="1">
      <c r="A170" s="611" t="s">
        <v>347</v>
      </c>
      <c r="B170" s="622" t="s">
        <v>682</v>
      </c>
      <c r="C170" s="602" t="s">
        <v>349</v>
      </c>
      <c r="D170" s="592"/>
      <c r="E170" s="592"/>
      <c r="F170" s="592"/>
      <c r="G170" s="593"/>
    </row>
    <row r="171" spans="1:7" ht="15.75" customHeight="1">
      <c r="A171" s="597"/>
      <c r="B171" s="597"/>
      <c r="C171" s="245" t="s">
        <v>546</v>
      </c>
      <c r="D171" s="130" t="s">
        <v>351</v>
      </c>
      <c r="E171" s="130" t="s">
        <v>555</v>
      </c>
      <c r="F171" s="245" t="s">
        <v>353</v>
      </c>
      <c r="G171" s="245" t="s">
        <v>297</v>
      </c>
    </row>
    <row r="172" spans="1:7" ht="15.75" customHeight="1">
      <c r="A172" s="123" t="s">
        <v>328</v>
      </c>
      <c r="B172" s="123">
        <v>15</v>
      </c>
      <c r="C172" s="133">
        <f>30000*12</f>
        <v>360000</v>
      </c>
      <c r="D172" s="133">
        <f>12*240</f>
        <v>2880</v>
      </c>
      <c r="E172" s="133">
        <f>12*24000</f>
        <v>288000</v>
      </c>
      <c r="F172" s="133">
        <f t="shared" ref="F172:F186" si="14">12*500</f>
        <v>6000</v>
      </c>
      <c r="G172" s="133">
        <f t="shared" ref="G172:G186" si="15">SUM(C172:F172)</f>
        <v>656880</v>
      </c>
    </row>
    <row r="173" spans="1:7" ht="15.75" customHeight="1">
      <c r="A173" s="123" t="s">
        <v>329</v>
      </c>
      <c r="B173" s="123">
        <v>11</v>
      </c>
      <c r="C173" s="133">
        <f>12*22000</f>
        <v>264000</v>
      </c>
      <c r="D173" s="133">
        <f>12*160</f>
        <v>1920</v>
      </c>
      <c r="E173" s="133">
        <f>12*8000</f>
        <v>96000</v>
      </c>
      <c r="F173" s="133">
        <f t="shared" si="14"/>
        <v>6000</v>
      </c>
      <c r="G173" s="133">
        <f t="shared" si="15"/>
        <v>367920</v>
      </c>
    </row>
    <row r="174" spans="1:7" ht="15.75" customHeight="1">
      <c r="A174" s="123" t="s">
        <v>330</v>
      </c>
      <c r="B174" s="123">
        <v>13</v>
      </c>
      <c r="C174" s="133">
        <f>12*26000</f>
        <v>312000</v>
      </c>
      <c r="D174" s="133">
        <f>12*200</f>
        <v>2400</v>
      </c>
      <c r="E174" s="133">
        <f>12*20000</f>
        <v>240000</v>
      </c>
      <c r="F174" s="133">
        <f t="shared" si="14"/>
        <v>6000</v>
      </c>
      <c r="G174" s="133">
        <f t="shared" si="15"/>
        <v>560400</v>
      </c>
    </row>
    <row r="175" spans="1:7" ht="15.75" customHeight="1">
      <c r="A175" s="123" t="s">
        <v>331</v>
      </c>
      <c r="B175" s="123">
        <v>17</v>
      </c>
      <c r="C175" s="133">
        <f>12*34000</f>
        <v>408000</v>
      </c>
      <c r="D175" s="133">
        <f>12*280</f>
        <v>3360</v>
      </c>
      <c r="E175" s="133">
        <f>12*14000</f>
        <v>168000</v>
      </c>
      <c r="F175" s="133">
        <f t="shared" si="14"/>
        <v>6000</v>
      </c>
      <c r="G175" s="133">
        <f t="shared" si="15"/>
        <v>585360</v>
      </c>
    </row>
    <row r="176" spans="1:7" ht="15.75" customHeight="1">
      <c r="A176" s="123" t="s">
        <v>332</v>
      </c>
      <c r="B176" s="123">
        <v>13</v>
      </c>
      <c r="C176" s="133">
        <f t="shared" ref="C176:C177" si="16">12*26000</f>
        <v>312000</v>
      </c>
      <c r="D176" s="133">
        <f t="shared" ref="D176:D177" si="17">12*200</f>
        <v>2400</v>
      </c>
      <c r="E176" s="133">
        <f>12*10000</f>
        <v>120000</v>
      </c>
      <c r="F176" s="133">
        <f t="shared" si="14"/>
        <v>6000</v>
      </c>
      <c r="G176" s="133">
        <f t="shared" si="15"/>
        <v>440400</v>
      </c>
    </row>
    <row r="177" spans="1:7" ht="15.75" customHeight="1">
      <c r="A177" s="123" t="s">
        <v>333</v>
      </c>
      <c r="B177" s="123">
        <v>13</v>
      </c>
      <c r="C177" s="133">
        <f t="shared" si="16"/>
        <v>312000</v>
      </c>
      <c r="D177" s="133">
        <f t="shared" si="17"/>
        <v>2400</v>
      </c>
      <c r="E177" s="133">
        <f>12*50000</f>
        <v>600000</v>
      </c>
      <c r="F177" s="133">
        <f t="shared" si="14"/>
        <v>6000</v>
      </c>
      <c r="G177" s="133">
        <f t="shared" si="15"/>
        <v>920400</v>
      </c>
    </row>
    <row r="178" spans="1:7" ht="15.75" customHeight="1">
      <c r="A178" s="123" t="s">
        <v>334</v>
      </c>
      <c r="B178" s="123">
        <v>15</v>
      </c>
      <c r="C178" s="133">
        <f t="shared" ref="C178:C179" si="18">12*30000</f>
        <v>360000</v>
      </c>
      <c r="D178" s="133">
        <f t="shared" ref="D178:D179" si="19">12*240</f>
        <v>2880</v>
      </c>
      <c r="E178" s="133">
        <f>12*12000</f>
        <v>144000</v>
      </c>
      <c r="F178" s="133">
        <f t="shared" si="14"/>
        <v>6000</v>
      </c>
      <c r="G178" s="133">
        <f t="shared" si="15"/>
        <v>512880</v>
      </c>
    </row>
    <row r="179" spans="1:7" ht="15.75" customHeight="1">
      <c r="A179" s="123" t="s">
        <v>335</v>
      </c>
      <c r="B179" s="123">
        <v>15</v>
      </c>
      <c r="C179" s="133">
        <f t="shared" si="18"/>
        <v>360000</v>
      </c>
      <c r="D179" s="133">
        <f t="shared" si="19"/>
        <v>2880</v>
      </c>
      <c r="E179" s="133">
        <f>12*24000</f>
        <v>288000</v>
      </c>
      <c r="F179" s="133">
        <f t="shared" si="14"/>
        <v>6000</v>
      </c>
      <c r="G179" s="133">
        <f t="shared" si="15"/>
        <v>656880</v>
      </c>
    </row>
    <row r="180" spans="1:7" ht="15.75" customHeight="1">
      <c r="A180" s="123" t="s">
        <v>336</v>
      </c>
      <c r="B180" s="123">
        <v>11</v>
      </c>
      <c r="C180" s="133">
        <f>12*22000</f>
        <v>264000</v>
      </c>
      <c r="D180" s="133">
        <f>12*160</f>
        <v>1920</v>
      </c>
      <c r="E180" s="133">
        <f>12*16000</f>
        <v>192000</v>
      </c>
      <c r="F180" s="133">
        <f t="shared" si="14"/>
        <v>6000</v>
      </c>
      <c r="G180" s="133">
        <f t="shared" si="15"/>
        <v>463920</v>
      </c>
    </row>
    <row r="181" spans="1:7" ht="15.75" customHeight="1">
      <c r="A181" s="123" t="s">
        <v>337</v>
      </c>
      <c r="B181" s="123">
        <v>15</v>
      </c>
      <c r="C181" s="133">
        <f>12*30000</f>
        <v>360000</v>
      </c>
      <c r="D181" s="133">
        <f>12*240</f>
        <v>2880</v>
      </c>
      <c r="E181" s="133">
        <f>12*24000</f>
        <v>288000</v>
      </c>
      <c r="F181" s="133">
        <f t="shared" si="14"/>
        <v>6000</v>
      </c>
      <c r="G181" s="133">
        <f t="shared" si="15"/>
        <v>656880</v>
      </c>
    </row>
    <row r="182" spans="1:7" ht="15.75" customHeight="1">
      <c r="A182" s="123" t="s">
        <v>338</v>
      </c>
      <c r="B182" s="123">
        <v>11</v>
      </c>
      <c r="C182" s="133">
        <f>12*22000</f>
        <v>264000</v>
      </c>
      <c r="D182" s="133">
        <f>12*160</f>
        <v>1920</v>
      </c>
      <c r="E182" s="133">
        <f>12*16000</f>
        <v>192000</v>
      </c>
      <c r="F182" s="133">
        <f t="shared" si="14"/>
        <v>6000</v>
      </c>
      <c r="G182" s="133">
        <f t="shared" si="15"/>
        <v>463920</v>
      </c>
    </row>
    <row r="183" spans="1:7" ht="15.75" customHeight="1">
      <c r="A183" s="123" t="s">
        <v>339</v>
      </c>
      <c r="B183" s="123">
        <v>13</v>
      </c>
      <c r="C183" s="133">
        <f>12*26000</f>
        <v>312000</v>
      </c>
      <c r="D183" s="133">
        <f>12*200</f>
        <v>2400</v>
      </c>
      <c r="E183" s="133">
        <f>12*20000</f>
        <v>240000</v>
      </c>
      <c r="F183" s="133">
        <f t="shared" si="14"/>
        <v>6000</v>
      </c>
      <c r="G183" s="133">
        <f t="shared" si="15"/>
        <v>560400</v>
      </c>
    </row>
    <row r="184" spans="1:7" ht="15.75" customHeight="1">
      <c r="A184" s="123" t="s">
        <v>340</v>
      </c>
      <c r="B184" s="123">
        <v>11</v>
      </c>
      <c r="C184" s="133">
        <f t="shared" ref="C184:C185" si="20">12*22000</f>
        <v>264000</v>
      </c>
      <c r="D184" s="133">
        <f t="shared" ref="D184:D185" si="21">12*160</f>
        <v>1920</v>
      </c>
      <c r="E184" s="133">
        <f t="shared" ref="E184:E185" si="22">12*16000</f>
        <v>192000</v>
      </c>
      <c r="F184" s="133">
        <f t="shared" si="14"/>
        <v>6000</v>
      </c>
      <c r="G184" s="133">
        <f t="shared" si="15"/>
        <v>463920</v>
      </c>
    </row>
    <row r="185" spans="1:7" ht="15.75" customHeight="1">
      <c r="A185" s="123" t="s">
        <v>341</v>
      </c>
      <c r="B185" s="123">
        <v>11</v>
      </c>
      <c r="C185" s="133">
        <f t="shared" si="20"/>
        <v>264000</v>
      </c>
      <c r="D185" s="133">
        <f t="shared" si="21"/>
        <v>1920</v>
      </c>
      <c r="E185" s="133">
        <f t="shared" si="22"/>
        <v>192000</v>
      </c>
      <c r="F185" s="133">
        <f t="shared" si="14"/>
        <v>6000</v>
      </c>
      <c r="G185" s="133">
        <f t="shared" si="15"/>
        <v>463920</v>
      </c>
    </row>
    <row r="186" spans="1:7" ht="15.75" customHeight="1">
      <c r="A186" s="123" t="s">
        <v>342</v>
      </c>
      <c r="B186" s="123">
        <v>13</v>
      </c>
      <c r="C186" s="133">
        <f>12*26000</f>
        <v>312000</v>
      </c>
      <c r="D186" s="133">
        <f>12*200</f>
        <v>2400</v>
      </c>
      <c r="E186" s="133">
        <f>12*20000</f>
        <v>240000</v>
      </c>
      <c r="F186" s="133">
        <f t="shared" si="14"/>
        <v>6000</v>
      </c>
      <c r="G186" s="133">
        <f t="shared" si="15"/>
        <v>560400</v>
      </c>
    </row>
    <row r="187" spans="1:7" ht="15.75" customHeight="1">
      <c r="A187" s="125" t="s">
        <v>297</v>
      </c>
      <c r="B187" s="299">
        <f t="shared" ref="B187:G187" si="23">SUM(B172:B186)</f>
        <v>197</v>
      </c>
      <c r="C187" s="166">
        <f t="shared" si="23"/>
        <v>4728000</v>
      </c>
      <c r="D187" s="166">
        <f t="shared" si="23"/>
        <v>36480</v>
      </c>
      <c r="E187" s="166">
        <f t="shared" si="23"/>
        <v>3480000</v>
      </c>
      <c r="F187" s="274">
        <f t="shared" si="23"/>
        <v>90000</v>
      </c>
      <c r="G187" s="171">
        <f t="shared" si="23"/>
        <v>8334480</v>
      </c>
    </row>
    <row r="188" spans="1:7" ht="15.75" customHeight="1">
      <c r="A188" s="278"/>
      <c r="B188" s="279"/>
      <c r="C188" s="280"/>
      <c r="D188" s="281"/>
      <c r="E188" s="281"/>
      <c r="F188" s="280"/>
      <c r="G188" s="281"/>
    </row>
    <row r="189" spans="1:7" ht="15.75" customHeight="1">
      <c r="A189" s="609" t="s">
        <v>701</v>
      </c>
      <c r="B189" s="592"/>
      <c r="C189" s="592"/>
      <c r="D189" s="592"/>
      <c r="E189" s="592"/>
      <c r="F189" s="592"/>
      <c r="G189" s="593"/>
    </row>
    <row r="190" spans="1:7" ht="15.75" customHeight="1">
      <c r="A190" s="608" t="s">
        <v>702</v>
      </c>
      <c r="B190" s="593"/>
      <c r="C190" s="608" t="s">
        <v>703</v>
      </c>
      <c r="D190" s="593"/>
      <c r="E190" s="608" t="s">
        <v>704</v>
      </c>
      <c r="F190" s="592"/>
      <c r="G190" s="593"/>
    </row>
    <row r="191" spans="1:7" ht="15.75" customHeight="1">
      <c r="A191" s="611" t="s">
        <v>347</v>
      </c>
      <c r="B191" s="620" t="s">
        <v>705</v>
      </c>
      <c r="C191" s="602" t="s">
        <v>349</v>
      </c>
      <c r="D191" s="592"/>
      <c r="E191" s="592"/>
      <c r="F191" s="592"/>
      <c r="G191" s="593"/>
    </row>
    <row r="192" spans="1:7" ht="15.75" customHeight="1">
      <c r="A192" s="597"/>
      <c r="B192" s="597"/>
      <c r="C192" s="245" t="s">
        <v>546</v>
      </c>
      <c r="D192" s="130" t="s">
        <v>351</v>
      </c>
      <c r="E192" s="130" t="s">
        <v>555</v>
      </c>
      <c r="F192" s="245" t="s">
        <v>353</v>
      </c>
      <c r="G192" s="245" t="s">
        <v>297</v>
      </c>
    </row>
    <row r="193" spans="1:7" ht="15.75" customHeight="1">
      <c r="A193" s="123" t="s">
        <v>328</v>
      </c>
      <c r="B193" s="349">
        <v>825</v>
      </c>
      <c r="C193" s="133">
        <v>945000</v>
      </c>
      <c r="D193" s="133"/>
      <c r="E193" s="133">
        <v>168750</v>
      </c>
      <c r="F193" s="133"/>
      <c r="G193" s="133">
        <f t="shared" ref="G193:G207" si="24">SUM(C193:F193)</f>
        <v>1113750</v>
      </c>
    </row>
    <row r="194" spans="1:7" ht="15.75" customHeight="1">
      <c r="A194" s="123" t="s">
        <v>329</v>
      </c>
      <c r="B194" s="349">
        <v>1276</v>
      </c>
      <c r="C194" s="133">
        <v>1461600</v>
      </c>
      <c r="D194" s="133"/>
      <c r="E194" s="133">
        <v>261000</v>
      </c>
      <c r="F194" s="133"/>
      <c r="G194" s="133">
        <f t="shared" si="24"/>
        <v>1722600</v>
      </c>
    </row>
    <row r="195" spans="1:7" ht="15.75" customHeight="1">
      <c r="A195" s="123" t="s">
        <v>330</v>
      </c>
      <c r="B195" s="349">
        <v>979</v>
      </c>
      <c r="C195" s="133">
        <v>1121400</v>
      </c>
      <c r="D195" s="133"/>
      <c r="E195" s="133">
        <v>200250</v>
      </c>
      <c r="F195" s="133"/>
      <c r="G195" s="133">
        <f t="shared" si="24"/>
        <v>1321650</v>
      </c>
    </row>
    <row r="196" spans="1:7" ht="15.75" customHeight="1">
      <c r="A196" s="123" t="s">
        <v>331</v>
      </c>
      <c r="B196" s="349">
        <v>1276</v>
      </c>
      <c r="C196" s="133">
        <v>1461600</v>
      </c>
      <c r="D196" s="133"/>
      <c r="E196" s="133">
        <v>261000</v>
      </c>
      <c r="F196" s="133"/>
      <c r="G196" s="133">
        <f t="shared" si="24"/>
        <v>1722600</v>
      </c>
    </row>
    <row r="197" spans="1:7" ht="15.75" customHeight="1">
      <c r="A197" s="123" t="s">
        <v>332</v>
      </c>
      <c r="B197" s="349">
        <v>1353</v>
      </c>
      <c r="C197" s="133">
        <v>1549800</v>
      </c>
      <c r="D197" s="133"/>
      <c r="E197" s="133">
        <v>276750</v>
      </c>
      <c r="F197" s="133"/>
      <c r="G197" s="133">
        <f t="shared" si="24"/>
        <v>1826550</v>
      </c>
    </row>
    <row r="198" spans="1:7" ht="15.75" customHeight="1">
      <c r="A198" s="123" t="s">
        <v>333</v>
      </c>
      <c r="B198" s="349">
        <v>781</v>
      </c>
      <c r="C198" s="133">
        <v>894600</v>
      </c>
      <c r="D198" s="133"/>
      <c r="E198" s="133">
        <v>159750</v>
      </c>
      <c r="F198" s="133"/>
      <c r="G198" s="133">
        <f t="shared" si="24"/>
        <v>1054350</v>
      </c>
    </row>
    <row r="199" spans="1:7" ht="15.75" customHeight="1">
      <c r="A199" s="123" t="s">
        <v>334</v>
      </c>
      <c r="B199" s="349">
        <v>1177</v>
      </c>
      <c r="C199" s="133">
        <v>1348200</v>
      </c>
      <c r="D199" s="133"/>
      <c r="E199" s="133">
        <v>240750</v>
      </c>
      <c r="F199" s="133"/>
      <c r="G199" s="133">
        <f t="shared" si="24"/>
        <v>1588950</v>
      </c>
    </row>
    <row r="200" spans="1:7" ht="15.75" customHeight="1">
      <c r="A200" s="123" t="s">
        <v>335</v>
      </c>
      <c r="B200" s="349">
        <v>1287</v>
      </c>
      <c r="C200" s="133">
        <v>1474200</v>
      </c>
      <c r="D200" s="133"/>
      <c r="E200" s="133">
        <v>263250</v>
      </c>
      <c r="F200" s="133"/>
      <c r="G200" s="133">
        <f t="shared" si="24"/>
        <v>1737450</v>
      </c>
    </row>
    <row r="201" spans="1:7" ht="15.75" customHeight="1">
      <c r="A201" s="123" t="s">
        <v>336</v>
      </c>
      <c r="B201" s="349">
        <v>1276</v>
      </c>
      <c r="C201" s="133">
        <v>1461600</v>
      </c>
      <c r="D201" s="133"/>
      <c r="E201" s="133">
        <v>261000</v>
      </c>
      <c r="F201" s="133"/>
      <c r="G201" s="133">
        <f t="shared" si="24"/>
        <v>1722600</v>
      </c>
    </row>
    <row r="202" spans="1:7" ht="15.75" customHeight="1">
      <c r="A202" s="123" t="s">
        <v>337</v>
      </c>
      <c r="B202" s="349">
        <v>1496</v>
      </c>
      <c r="C202" s="133">
        <v>1702815</v>
      </c>
      <c r="D202" s="133"/>
      <c r="E202" s="133">
        <v>306000</v>
      </c>
      <c r="F202" s="133"/>
      <c r="G202" s="133">
        <f t="shared" si="24"/>
        <v>2008815</v>
      </c>
    </row>
    <row r="203" spans="1:7" ht="15.75" customHeight="1">
      <c r="A203" s="123" t="s">
        <v>338</v>
      </c>
      <c r="B203" s="349">
        <v>737</v>
      </c>
      <c r="C203" s="133">
        <v>844200</v>
      </c>
      <c r="D203" s="133"/>
      <c r="E203" s="133">
        <v>150750</v>
      </c>
      <c r="F203" s="133"/>
      <c r="G203" s="133">
        <f t="shared" si="24"/>
        <v>994950</v>
      </c>
    </row>
    <row r="204" spans="1:7" ht="15.75" customHeight="1">
      <c r="A204" s="123" t="s">
        <v>339</v>
      </c>
      <c r="B204" s="349">
        <v>924</v>
      </c>
      <c r="C204" s="133">
        <v>1058400</v>
      </c>
      <c r="D204" s="133"/>
      <c r="E204" s="133">
        <v>189000</v>
      </c>
      <c r="F204" s="133"/>
      <c r="G204" s="133">
        <f t="shared" si="24"/>
        <v>1247400</v>
      </c>
    </row>
    <row r="205" spans="1:7" ht="15.75" customHeight="1">
      <c r="A205" s="123" t="s">
        <v>340</v>
      </c>
      <c r="B205" s="349">
        <v>473</v>
      </c>
      <c r="C205" s="133">
        <v>541800</v>
      </c>
      <c r="D205" s="133"/>
      <c r="E205" s="133">
        <v>96750</v>
      </c>
      <c r="F205" s="133"/>
      <c r="G205" s="133">
        <f t="shared" si="24"/>
        <v>638550</v>
      </c>
    </row>
    <row r="206" spans="1:7" ht="15.75" customHeight="1">
      <c r="A206" s="123" t="s">
        <v>341</v>
      </c>
      <c r="B206" s="349">
        <v>495</v>
      </c>
      <c r="C206" s="133">
        <v>567000</v>
      </c>
      <c r="D206" s="133"/>
      <c r="E206" s="133">
        <v>101250</v>
      </c>
      <c r="F206" s="133"/>
      <c r="G206" s="133">
        <f t="shared" si="24"/>
        <v>668250</v>
      </c>
    </row>
    <row r="207" spans="1:7" ht="15.75" customHeight="1">
      <c r="A207" s="123" t="s">
        <v>342</v>
      </c>
      <c r="B207" s="349">
        <v>737</v>
      </c>
      <c r="C207" s="133">
        <v>844200</v>
      </c>
      <c r="D207" s="133"/>
      <c r="E207" s="133">
        <v>150750</v>
      </c>
      <c r="F207" s="133"/>
      <c r="G207" s="133">
        <f t="shared" si="24"/>
        <v>994950</v>
      </c>
    </row>
    <row r="208" spans="1:7" ht="15.75" customHeight="1">
      <c r="A208" s="125" t="s">
        <v>297</v>
      </c>
      <c r="B208" s="354">
        <v>15092</v>
      </c>
      <c r="C208" s="166">
        <f>SUM(C193:C207)</f>
        <v>17276415</v>
      </c>
      <c r="D208" s="166"/>
      <c r="E208" s="166">
        <f>SUM(E193:E207)</f>
        <v>3087000</v>
      </c>
      <c r="F208" s="274"/>
      <c r="G208" s="171">
        <f>SUM(G193:G207)</f>
        <v>20363415</v>
      </c>
    </row>
    <row r="209" spans="1:7" ht="15.75" customHeight="1">
      <c r="A209" s="126"/>
      <c r="B209" s="126"/>
      <c r="C209" s="126"/>
      <c r="D209" s="127"/>
      <c r="E209" s="127"/>
      <c r="F209" s="126"/>
      <c r="G209" s="126"/>
    </row>
    <row r="210" spans="1:7" ht="15.75" customHeight="1">
      <c r="A210" s="603" t="s">
        <v>711</v>
      </c>
      <c r="B210" s="592"/>
      <c r="C210" s="592"/>
      <c r="D210" s="592"/>
      <c r="E210" s="592"/>
      <c r="F210" s="592"/>
      <c r="G210" s="593"/>
    </row>
    <row r="211" spans="1:7" ht="15.75" customHeight="1">
      <c r="A211" s="357" t="s">
        <v>713</v>
      </c>
      <c r="B211" s="358"/>
      <c r="C211" s="248"/>
      <c r="D211" s="621" t="s">
        <v>715</v>
      </c>
      <c r="E211" s="592"/>
      <c r="F211" s="592"/>
      <c r="G211" s="593"/>
    </row>
    <row r="212" spans="1:7" ht="15.75" customHeight="1">
      <c r="A212" s="625" t="s">
        <v>347</v>
      </c>
      <c r="B212" s="615" t="s">
        <v>348</v>
      </c>
      <c r="C212" s="627" t="s">
        <v>349</v>
      </c>
      <c r="D212" s="592"/>
      <c r="E212" s="592"/>
      <c r="F212" s="592"/>
      <c r="G212" s="593"/>
    </row>
    <row r="213" spans="1:7" ht="15.75" customHeight="1">
      <c r="A213" s="626"/>
      <c r="B213" s="616"/>
      <c r="C213" s="299" t="s">
        <v>723</v>
      </c>
      <c r="D213" s="299" t="s">
        <v>351</v>
      </c>
      <c r="E213" s="299" t="s">
        <v>555</v>
      </c>
      <c r="F213" s="299" t="s">
        <v>353</v>
      </c>
      <c r="G213" s="299" t="s">
        <v>297</v>
      </c>
    </row>
    <row r="214" spans="1:7" ht="15.75" customHeight="1">
      <c r="A214" s="364" t="s">
        <v>328</v>
      </c>
      <c r="B214" s="358">
        <v>2</v>
      </c>
      <c r="C214" s="290"/>
      <c r="D214" s="248"/>
      <c r="E214" s="132">
        <v>4000</v>
      </c>
      <c r="F214" s="132"/>
      <c r="G214" s="132">
        <f t="shared" ref="G214:G229" si="25">SUM(C214:F214)</f>
        <v>4000</v>
      </c>
    </row>
    <row r="215" spans="1:7" ht="15.75" customHeight="1">
      <c r="A215" s="364" t="s">
        <v>597</v>
      </c>
      <c r="B215" s="358">
        <v>2</v>
      </c>
      <c r="C215" s="290"/>
      <c r="D215" s="290"/>
      <c r="E215" s="132">
        <v>10000</v>
      </c>
      <c r="F215" s="132"/>
      <c r="G215" s="132">
        <f t="shared" si="25"/>
        <v>10000</v>
      </c>
    </row>
    <row r="216" spans="1:7" ht="15.75" customHeight="1">
      <c r="A216" s="364" t="s">
        <v>724</v>
      </c>
      <c r="B216" s="358">
        <v>47</v>
      </c>
      <c r="C216" s="290">
        <v>930600</v>
      </c>
      <c r="D216" s="290">
        <v>13200</v>
      </c>
      <c r="E216" s="132"/>
      <c r="F216" s="132"/>
      <c r="G216" s="132">
        <f t="shared" si="25"/>
        <v>943800</v>
      </c>
    </row>
    <row r="217" spans="1:7" ht="15.75" customHeight="1">
      <c r="A217" s="364" t="s">
        <v>330</v>
      </c>
      <c r="B217" s="358">
        <v>2</v>
      </c>
      <c r="C217" s="290"/>
      <c r="D217" s="290"/>
      <c r="E217" s="132">
        <v>4000</v>
      </c>
      <c r="F217" s="132"/>
      <c r="G217" s="132">
        <f t="shared" si="25"/>
        <v>4000</v>
      </c>
    </row>
    <row r="218" spans="1:7" ht="15.75" customHeight="1">
      <c r="A218" s="364" t="s">
        <v>331</v>
      </c>
      <c r="B218" s="358">
        <v>2</v>
      </c>
      <c r="C218" s="290"/>
      <c r="D218" s="290"/>
      <c r="E218" s="132">
        <v>4000</v>
      </c>
      <c r="F218" s="132"/>
      <c r="G218" s="132">
        <f t="shared" si="25"/>
        <v>4000</v>
      </c>
    </row>
    <row r="219" spans="1:7" ht="15.75" customHeight="1">
      <c r="A219" s="364" t="s">
        <v>725</v>
      </c>
      <c r="B219" s="358">
        <v>2</v>
      </c>
      <c r="C219" s="290"/>
      <c r="D219" s="290"/>
      <c r="E219" s="132">
        <v>4000</v>
      </c>
      <c r="F219" s="132"/>
      <c r="G219" s="132">
        <f t="shared" si="25"/>
        <v>4000</v>
      </c>
    </row>
    <row r="220" spans="1:7" ht="15.75" customHeight="1">
      <c r="A220" s="364" t="s">
        <v>726</v>
      </c>
      <c r="B220" s="358">
        <v>2</v>
      </c>
      <c r="C220" s="290"/>
      <c r="D220" s="290"/>
      <c r="E220" s="132">
        <v>4000</v>
      </c>
      <c r="F220" s="132"/>
      <c r="G220" s="132">
        <f t="shared" si="25"/>
        <v>4000</v>
      </c>
    </row>
    <row r="221" spans="1:7" ht="15.75" customHeight="1">
      <c r="A221" s="364" t="s">
        <v>334</v>
      </c>
      <c r="B221" s="358">
        <v>2</v>
      </c>
      <c r="C221" s="290"/>
      <c r="D221" s="290"/>
      <c r="E221" s="132">
        <v>20000</v>
      </c>
      <c r="F221" s="132"/>
      <c r="G221" s="132">
        <f t="shared" si="25"/>
        <v>20000</v>
      </c>
    </row>
    <row r="222" spans="1:7" ht="15.75" customHeight="1">
      <c r="A222" s="364" t="s">
        <v>335</v>
      </c>
      <c r="B222" s="358">
        <v>2</v>
      </c>
      <c r="C222" s="290"/>
      <c r="D222" s="290"/>
      <c r="E222" s="132">
        <v>10000</v>
      </c>
      <c r="F222" s="132"/>
      <c r="G222" s="132">
        <f t="shared" si="25"/>
        <v>10000</v>
      </c>
    </row>
    <row r="223" spans="1:7" ht="15.75" customHeight="1">
      <c r="A223" s="364" t="s">
        <v>727</v>
      </c>
      <c r="B223" s="358">
        <v>41</v>
      </c>
      <c r="C223" s="290">
        <v>867150</v>
      </c>
      <c r="D223" s="290">
        <v>12300</v>
      </c>
      <c r="E223" s="132"/>
      <c r="F223" s="132"/>
      <c r="G223" s="132">
        <f t="shared" si="25"/>
        <v>879450</v>
      </c>
    </row>
    <row r="224" spans="1:7" ht="15.75" customHeight="1">
      <c r="A224" s="364" t="s">
        <v>337</v>
      </c>
      <c r="B224" s="358">
        <v>2</v>
      </c>
      <c r="C224" s="290"/>
      <c r="D224" s="290"/>
      <c r="E224" s="132">
        <v>10000</v>
      </c>
      <c r="F224" s="132"/>
      <c r="G224" s="132">
        <f t="shared" si="25"/>
        <v>10000</v>
      </c>
    </row>
    <row r="225" spans="1:7" ht="15.75" customHeight="1">
      <c r="A225" s="364" t="s">
        <v>728</v>
      </c>
      <c r="B225" s="358">
        <v>43</v>
      </c>
      <c r="C225" s="290">
        <v>503100</v>
      </c>
      <c r="D225" s="290">
        <v>12900</v>
      </c>
      <c r="E225" s="132"/>
      <c r="F225" s="132"/>
      <c r="G225" s="132">
        <f t="shared" si="25"/>
        <v>516000</v>
      </c>
    </row>
    <row r="226" spans="1:7" ht="15.75" customHeight="1">
      <c r="A226" s="364" t="s">
        <v>339</v>
      </c>
      <c r="B226" s="358">
        <v>2</v>
      </c>
      <c r="C226" s="290"/>
      <c r="D226" s="290"/>
      <c r="E226" s="132">
        <v>10000</v>
      </c>
      <c r="F226" s="132"/>
      <c r="G226" s="132">
        <f t="shared" si="25"/>
        <v>10000</v>
      </c>
    </row>
    <row r="227" spans="1:7" ht="15.75" customHeight="1">
      <c r="A227" s="364" t="s">
        <v>340</v>
      </c>
      <c r="B227" s="358">
        <v>2</v>
      </c>
      <c r="C227" s="290"/>
      <c r="D227" s="290"/>
      <c r="E227" s="132">
        <v>10000</v>
      </c>
      <c r="F227" s="132"/>
      <c r="G227" s="132">
        <f t="shared" si="25"/>
        <v>10000</v>
      </c>
    </row>
    <row r="228" spans="1:7" ht="15.75" customHeight="1">
      <c r="A228" s="364" t="s">
        <v>341</v>
      </c>
      <c r="B228" s="358">
        <v>2</v>
      </c>
      <c r="C228" s="290"/>
      <c r="D228" s="290"/>
      <c r="E228" s="132">
        <v>10000</v>
      </c>
      <c r="F228" s="132"/>
      <c r="G228" s="132">
        <f t="shared" si="25"/>
        <v>10000</v>
      </c>
    </row>
    <row r="229" spans="1:7" ht="15.75" customHeight="1">
      <c r="A229" s="364" t="s">
        <v>342</v>
      </c>
      <c r="B229" s="358">
        <v>2</v>
      </c>
      <c r="C229" s="290"/>
      <c r="D229" s="290"/>
      <c r="E229" s="132">
        <v>10000</v>
      </c>
      <c r="F229" s="132"/>
      <c r="G229" s="132">
        <f t="shared" si="25"/>
        <v>10000</v>
      </c>
    </row>
    <row r="230" spans="1:7" ht="15.75" customHeight="1">
      <c r="A230" s="364" t="s">
        <v>729</v>
      </c>
      <c r="B230" s="358"/>
      <c r="C230" s="290"/>
      <c r="D230" s="290"/>
      <c r="E230" s="132"/>
      <c r="F230" s="132"/>
      <c r="G230" s="132"/>
    </row>
    <row r="231" spans="1:7" ht="15.75" customHeight="1">
      <c r="A231" s="368" t="s">
        <v>297</v>
      </c>
      <c r="B231" s="299">
        <f t="shared" ref="B231:E231" si="26">SUM(B214:B230)</f>
        <v>157</v>
      </c>
      <c r="C231" s="163">
        <f t="shared" si="26"/>
        <v>2300850</v>
      </c>
      <c r="D231" s="163">
        <f t="shared" si="26"/>
        <v>38400</v>
      </c>
      <c r="E231" s="163">
        <f t="shared" si="26"/>
        <v>110000</v>
      </c>
      <c r="F231" s="163"/>
      <c r="G231" s="163">
        <f>SUM(G214:G230)</f>
        <v>2449250</v>
      </c>
    </row>
    <row r="232" spans="1:7" ht="15.75" customHeight="1">
      <c r="A232" s="370" t="s">
        <v>730</v>
      </c>
      <c r="B232" s="372"/>
      <c r="C232" s="126"/>
      <c r="D232" s="126"/>
      <c r="E232" s="126"/>
      <c r="F232" s="126"/>
      <c r="G232" s="126"/>
    </row>
    <row r="233" spans="1:7" ht="15.75" customHeight="1">
      <c r="A233" s="126"/>
      <c r="B233" s="126"/>
      <c r="C233" s="126"/>
      <c r="D233" s="126"/>
      <c r="E233" s="126"/>
      <c r="F233" s="126"/>
      <c r="G233" s="126"/>
    </row>
    <row r="234" spans="1:7" ht="15.75" customHeight="1">
      <c r="A234" s="603" t="s">
        <v>732</v>
      </c>
      <c r="B234" s="592"/>
      <c r="C234" s="592"/>
      <c r="D234" s="592"/>
      <c r="E234" s="592"/>
      <c r="F234" s="592"/>
      <c r="G234" s="593"/>
    </row>
    <row r="235" spans="1:7" ht="15.75" customHeight="1">
      <c r="A235" s="357" t="s">
        <v>733</v>
      </c>
      <c r="B235" s="358"/>
      <c r="C235" s="248"/>
      <c r="D235" s="621" t="s">
        <v>734</v>
      </c>
      <c r="E235" s="592"/>
      <c r="F235" s="592"/>
      <c r="G235" s="593"/>
    </row>
    <row r="236" spans="1:7" ht="15.75" customHeight="1">
      <c r="A236" s="625" t="s">
        <v>347</v>
      </c>
      <c r="B236" s="615" t="s">
        <v>348</v>
      </c>
      <c r="C236" s="627" t="s">
        <v>349</v>
      </c>
      <c r="D236" s="592"/>
      <c r="E236" s="592"/>
      <c r="F236" s="592"/>
      <c r="G236" s="593"/>
    </row>
    <row r="237" spans="1:7" ht="15.75" customHeight="1">
      <c r="A237" s="626"/>
      <c r="B237" s="616"/>
      <c r="C237" s="299" t="s">
        <v>723</v>
      </c>
      <c r="D237" s="299" t="s">
        <v>351</v>
      </c>
      <c r="E237" s="299" t="s">
        <v>555</v>
      </c>
      <c r="F237" s="299" t="s">
        <v>353</v>
      </c>
      <c r="G237" s="299" t="s">
        <v>297</v>
      </c>
    </row>
    <row r="238" spans="1:7" ht="15.75" customHeight="1">
      <c r="A238" s="364" t="s">
        <v>328</v>
      </c>
      <c r="B238" s="358">
        <v>2</v>
      </c>
      <c r="C238" s="290"/>
      <c r="D238" s="248"/>
      <c r="E238" s="132">
        <v>6000</v>
      </c>
      <c r="F238" s="132"/>
      <c r="G238" s="132">
        <f>SUM(C238:F238)</f>
        <v>6000</v>
      </c>
    </row>
    <row r="239" spans="1:7" ht="15.75" customHeight="1">
      <c r="A239" s="364" t="s">
        <v>597</v>
      </c>
      <c r="B239" s="358"/>
      <c r="C239" s="290"/>
      <c r="D239" s="290"/>
      <c r="E239" s="132"/>
      <c r="F239" s="132"/>
      <c r="G239" s="132"/>
    </row>
    <row r="240" spans="1:7" ht="15.75" customHeight="1">
      <c r="A240" s="364" t="s">
        <v>329</v>
      </c>
      <c r="B240" s="358">
        <v>2</v>
      </c>
      <c r="C240" s="290"/>
      <c r="D240" s="290"/>
      <c r="E240" s="132">
        <v>6000</v>
      </c>
      <c r="F240" s="132"/>
      <c r="G240" s="132">
        <f t="shared" ref="G240:G253" si="27">SUM(C240:F240)</f>
        <v>6000</v>
      </c>
    </row>
    <row r="241" spans="1:7" ht="15.75" customHeight="1">
      <c r="A241" s="364" t="s">
        <v>330</v>
      </c>
      <c r="B241" s="358">
        <v>2</v>
      </c>
      <c r="C241" s="290"/>
      <c r="D241" s="290"/>
      <c r="E241" s="132">
        <v>6000</v>
      </c>
      <c r="F241" s="132"/>
      <c r="G241" s="132">
        <f t="shared" si="27"/>
        <v>6000</v>
      </c>
    </row>
    <row r="242" spans="1:7" ht="15.75" customHeight="1">
      <c r="A242" s="364" t="s">
        <v>331</v>
      </c>
      <c r="B242" s="358">
        <v>2</v>
      </c>
      <c r="C242" s="290"/>
      <c r="D242" s="290"/>
      <c r="E242" s="132">
        <v>3000</v>
      </c>
      <c r="F242" s="132"/>
      <c r="G242" s="132">
        <f t="shared" si="27"/>
        <v>3000</v>
      </c>
    </row>
    <row r="243" spans="1:7" ht="15.75" customHeight="1">
      <c r="A243" s="364" t="s">
        <v>725</v>
      </c>
      <c r="B243" s="358">
        <v>2</v>
      </c>
      <c r="C243" s="290"/>
      <c r="D243" s="290"/>
      <c r="E243" s="132">
        <v>3000</v>
      </c>
      <c r="F243" s="132"/>
      <c r="G243" s="132">
        <f t="shared" si="27"/>
        <v>3000</v>
      </c>
    </row>
    <row r="244" spans="1:7" ht="15.75" customHeight="1">
      <c r="A244" s="364" t="s">
        <v>726</v>
      </c>
      <c r="B244" s="358">
        <v>2</v>
      </c>
      <c r="C244" s="290"/>
      <c r="D244" s="290"/>
      <c r="E244" s="132">
        <v>11500</v>
      </c>
      <c r="F244" s="132"/>
      <c r="G244" s="132">
        <f t="shared" si="27"/>
        <v>11500</v>
      </c>
    </row>
    <row r="245" spans="1:7" ht="15.75" customHeight="1">
      <c r="A245" s="364" t="s">
        <v>334</v>
      </c>
      <c r="B245" s="358">
        <v>2</v>
      </c>
      <c r="C245" s="290"/>
      <c r="D245" s="290"/>
      <c r="E245" s="132">
        <v>24000</v>
      </c>
      <c r="F245" s="132"/>
      <c r="G245" s="132">
        <f t="shared" si="27"/>
        <v>24000</v>
      </c>
    </row>
    <row r="246" spans="1:7" ht="15.75" customHeight="1">
      <c r="A246" s="364" t="s">
        <v>335</v>
      </c>
      <c r="B246" s="358">
        <v>2</v>
      </c>
      <c r="C246" s="290"/>
      <c r="D246" s="290"/>
      <c r="E246" s="132">
        <v>24000</v>
      </c>
      <c r="F246" s="132"/>
      <c r="G246" s="132">
        <f t="shared" si="27"/>
        <v>24000</v>
      </c>
    </row>
    <row r="247" spans="1:7" ht="15.75" customHeight="1">
      <c r="A247" s="364" t="s">
        <v>336</v>
      </c>
      <c r="B247" s="358">
        <v>2</v>
      </c>
      <c r="C247" s="290"/>
      <c r="D247" s="290"/>
      <c r="E247" s="132">
        <v>24000</v>
      </c>
      <c r="F247" s="132"/>
      <c r="G247" s="132">
        <f t="shared" si="27"/>
        <v>24000</v>
      </c>
    </row>
    <row r="248" spans="1:7" ht="15.75" customHeight="1">
      <c r="A248" s="364" t="s">
        <v>337</v>
      </c>
      <c r="B248" s="358">
        <v>2</v>
      </c>
      <c r="C248" s="290"/>
      <c r="D248" s="290"/>
      <c r="E248" s="132">
        <v>24000</v>
      </c>
      <c r="F248" s="132"/>
      <c r="G248" s="132">
        <f t="shared" si="27"/>
        <v>24000</v>
      </c>
    </row>
    <row r="249" spans="1:7" ht="15.75" customHeight="1">
      <c r="A249" s="364" t="s">
        <v>338</v>
      </c>
      <c r="B249" s="358">
        <v>2</v>
      </c>
      <c r="C249" s="290"/>
      <c r="D249" s="290"/>
      <c r="E249" s="132">
        <v>30000</v>
      </c>
      <c r="F249" s="132"/>
      <c r="G249" s="132">
        <f t="shared" si="27"/>
        <v>30000</v>
      </c>
    </row>
    <row r="250" spans="1:7" ht="15.75" customHeight="1">
      <c r="A250" s="364" t="s">
        <v>339</v>
      </c>
      <c r="B250" s="358">
        <v>2</v>
      </c>
      <c r="C250" s="290"/>
      <c r="D250" s="290"/>
      <c r="E250" s="132">
        <v>30000</v>
      </c>
      <c r="F250" s="132"/>
      <c r="G250" s="132">
        <f t="shared" si="27"/>
        <v>30000</v>
      </c>
    </row>
    <row r="251" spans="1:7" ht="15.75" customHeight="1">
      <c r="A251" s="364" t="s">
        <v>340</v>
      </c>
      <c r="B251" s="358">
        <v>2</v>
      </c>
      <c r="C251" s="290"/>
      <c r="D251" s="290"/>
      <c r="E251" s="132">
        <v>30000</v>
      </c>
      <c r="F251" s="132"/>
      <c r="G251" s="132">
        <f t="shared" si="27"/>
        <v>30000</v>
      </c>
    </row>
    <row r="252" spans="1:7" ht="15.75" customHeight="1">
      <c r="A252" s="364" t="s">
        <v>341</v>
      </c>
      <c r="B252" s="358">
        <v>2</v>
      </c>
      <c r="C252" s="290"/>
      <c r="D252" s="290"/>
      <c r="E252" s="132">
        <v>30000</v>
      </c>
      <c r="F252" s="132"/>
      <c r="G252" s="132">
        <f t="shared" si="27"/>
        <v>30000</v>
      </c>
    </row>
    <row r="253" spans="1:7" ht="15.75" customHeight="1">
      <c r="A253" s="364" t="s">
        <v>342</v>
      </c>
      <c r="B253" s="358">
        <v>2</v>
      </c>
      <c r="C253" s="290"/>
      <c r="D253" s="290"/>
      <c r="E253" s="132">
        <v>30000</v>
      </c>
      <c r="F253" s="132"/>
      <c r="G253" s="132">
        <f t="shared" si="27"/>
        <v>30000</v>
      </c>
    </row>
    <row r="254" spans="1:7" ht="15.75" customHeight="1">
      <c r="A254" s="364" t="s">
        <v>729</v>
      </c>
      <c r="B254" s="358"/>
      <c r="C254" s="290"/>
      <c r="D254" s="290"/>
      <c r="E254" s="132"/>
      <c r="F254" s="132"/>
      <c r="G254" s="132"/>
    </row>
    <row r="255" spans="1:7" ht="15.75" customHeight="1">
      <c r="A255" s="368" t="s">
        <v>297</v>
      </c>
      <c r="B255" s="299">
        <f>SUM(B238:B254)</f>
        <v>30</v>
      </c>
      <c r="C255" s="163"/>
      <c r="D255" s="163"/>
      <c r="E255" s="163">
        <f>SUM(E238:E254)</f>
        <v>281500</v>
      </c>
      <c r="F255" s="163"/>
      <c r="G255" s="163">
        <f>SUM(G238:G254)</f>
        <v>281500</v>
      </c>
    </row>
    <row r="256" spans="1:7" ht="15.75" customHeight="1">
      <c r="A256" s="126"/>
      <c r="B256" s="126"/>
      <c r="C256" s="126"/>
      <c r="D256" s="126"/>
      <c r="E256" s="126"/>
      <c r="F256" s="126"/>
      <c r="G256" s="126"/>
    </row>
    <row r="257" spans="1:7" ht="15.75" customHeight="1">
      <c r="A257" s="603" t="s">
        <v>743</v>
      </c>
      <c r="B257" s="592"/>
      <c r="C257" s="592"/>
      <c r="D257" s="592"/>
      <c r="E257" s="592"/>
      <c r="F257" s="592"/>
      <c r="G257" s="593"/>
    </row>
    <row r="258" spans="1:7" ht="15.75" customHeight="1">
      <c r="A258" s="357" t="s">
        <v>744</v>
      </c>
      <c r="B258" s="376"/>
      <c r="C258" s="377"/>
      <c r="D258" s="377" t="s">
        <v>734</v>
      </c>
      <c r="E258" s="377"/>
      <c r="F258" s="377"/>
      <c r="G258" s="378"/>
    </row>
    <row r="259" spans="1:7" ht="15.75" customHeight="1">
      <c r="A259" s="625" t="s">
        <v>347</v>
      </c>
      <c r="B259" s="615" t="s">
        <v>348</v>
      </c>
      <c r="C259" s="617" t="s">
        <v>349</v>
      </c>
      <c r="D259" s="618"/>
      <c r="E259" s="618"/>
      <c r="F259" s="618"/>
      <c r="G259" s="619"/>
    </row>
    <row r="260" spans="1:7" ht="15.75" customHeight="1">
      <c r="A260" s="626"/>
      <c r="B260" s="616"/>
      <c r="C260" s="299" t="s">
        <v>723</v>
      </c>
      <c r="D260" s="299" t="s">
        <v>351</v>
      </c>
      <c r="E260" s="299" t="s">
        <v>555</v>
      </c>
      <c r="F260" s="299" t="s">
        <v>353</v>
      </c>
      <c r="G260" s="299" t="s">
        <v>297</v>
      </c>
    </row>
    <row r="261" spans="1:7" ht="15.75" customHeight="1">
      <c r="A261" s="364" t="s">
        <v>328</v>
      </c>
      <c r="B261" s="358"/>
      <c r="C261" s="290"/>
      <c r="D261" s="248"/>
      <c r="E261" s="132"/>
      <c r="F261" s="132"/>
      <c r="G261" s="132"/>
    </row>
    <row r="262" spans="1:7" ht="15.75" customHeight="1">
      <c r="A262" s="364" t="s">
        <v>597</v>
      </c>
      <c r="B262" s="358"/>
      <c r="C262" s="290"/>
      <c r="D262" s="290"/>
      <c r="E262" s="132"/>
      <c r="F262" s="132"/>
      <c r="G262" s="132"/>
    </row>
    <row r="263" spans="1:7" ht="15.75" customHeight="1">
      <c r="A263" s="364" t="s">
        <v>329</v>
      </c>
      <c r="B263" s="358"/>
      <c r="C263" s="290"/>
      <c r="D263" s="290"/>
      <c r="E263" s="132"/>
      <c r="F263" s="132"/>
      <c r="G263" s="132"/>
    </row>
    <row r="264" spans="1:7" ht="15.75" customHeight="1">
      <c r="A264" s="364" t="s">
        <v>330</v>
      </c>
      <c r="B264" s="358"/>
      <c r="C264" s="290"/>
      <c r="D264" s="290"/>
      <c r="E264" s="132"/>
      <c r="F264" s="132"/>
      <c r="G264" s="132"/>
    </row>
    <row r="265" spans="1:7" ht="15.75" customHeight="1">
      <c r="A265" s="364" t="s">
        <v>750</v>
      </c>
      <c r="B265" s="358">
        <v>2</v>
      </c>
      <c r="C265" s="290"/>
      <c r="D265" s="290"/>
      <c r="E265" s="132">
        <v>12000</v>
      </c>
      <c r="F265" s="132"/>
      <c r="G265" s="132">
        <f>SUM(C265:F265)</f>
        <v>12000</v>
      </c>
    </row>
    <row r="266" spans="1:7" ht="15.75" customHeight="1">
      <c r="A266" s="364" t="s">
        <v>725</v>
      </c>
      <c r="B266" s="358"/>
      <c r="C266" s="290"/>
      <c r="D266" s="290"/>
      <c r="E266" s="132"/>
      <c r="F266" s="132"/>
      <c r="G266" s="132"/>
    </row>
    <row r="267" spans="1:7" ht="15.75" customHeight="1">
      <c r="A267" s="364" t="s">
        <v>726</v>
      </c>
      <c r="B267" s="358"/>
      <c r="C267" s="290"/>
      <c r="D267" s="290"/>
      <c r="E267" s="132"/>
      <c r="F267" s="132"/>
      <c r="G267" s="132"/>
    </row>
    <row r="268" spans="1:7" ht="15.75" customHeight="1">
      <c r="A268" s="364" t="s">
        <v>334</v>
      </c>
      <c r="B268" s="358"/>
      <c r="C268" s="290"/>
      <c r="D268" s="290"/>
      <c r="E268" s="132"/>
      <c r="F268" s="132"/>
      <c r="G268" s="132"/>
    </row>
    <row r="269" spans="1:7" ht="15.75" customHeight="1">
      <c r="A269" s="364" t="s">
        <v>752</v>
      </c>
      <c r="B269" s="358">
        <v>2</v>
      </c>
      <c r="C269" s="290"/>
      <c r="D269" s="290"/>
      <c r="E269" s="132">
        <v>48000</v>
      </c>
      <c r="F269" s="132"/>
      <c r="G269" s="132">
        <f>SUM(C269:F269)</f>
        <v>48000</v>
      </c>
    </row>
    <row r="270" spans="1:7" ht="15.75" customHeight="1">
      <c r="A270" s="364" t="s">
        <v>336</v>
      </c>
      <c r="B270" s="358"/>
      <c r="C270" s="290"/>
      <c r="D270" s="290"/>
      <c r="E270" s="132"/>
      <c r="F270" s="132"/>
      <c r="G270" s="132"/>
    </row>
    <row r="271" spans="1:7" ht="15.75" customHeight="1">
      <c r="A271" s="364" t="s">
        <v>337</v>
      </c>
      <c r="B271" s="358"/>
      <c r="C271" s="290"/>
      <c r="D271" s="290"/>
      <c r="E271" s="132"/>
      <c r="F271" s="132"/>
      <c r="G271" s="132"/>
    </row>
    <row r="272" spans="1:7" ht="15.75" customHeight="1">
      <c r="A272" s="364" t="s">
        <v>338</v>
      </c>
      <c r="B272" s="358"/>
      <c r="C272" s="290"/>
      <c r="D272" s="290"/>
      <c r="E272" s="132"/>
      <c r="F272" s="132"/>
      <c r="G272" s="132"/>
    </row>
    <row r="273" spans="1:7" ht="15.75" customHeight="1">
      <c r="A273" s="364" t="s">
        <v>754</v>
      </c>
      <c r="B273" s="358">
        <v>2</v>
      </c>
      <c r="C273" s="290"/>
      <c r="D273" s="290"/>
      <c r="E273" s="132">
        <v>60000</v>
      </c>
      <c r="F273" s="132"/>
      <c r="G273" s="132">
        <f>SUM(C273:F273)</f>
        <v>60000</v>
      </c>
    </row>
    <row r="274" spans="1:7" ht="15.75" customHeight="1">
      <c r="A274" s="364" t="s">
        <v>340</v>
      </c>
      <c r="B274" s="358"/>
      <c r="C274" s="290"/>
      <c r="D274" s="290"/>
      <c r="E274" s="132"/>
      <c r="F274" s="132"/>
      <c r="G274" s="132"/>
    </row>
    <row r="275" spans="1:7" ht="15.75" customHeight="1">
      <c r="A275" s="364" t="s">
        <v>341</v>
      </c>
      <c r="B275" s="358"/>
      <c r="C275" s="290"/>
      <c r="D275" s="290"/>
      <c r="E275" s="132"/>
      <c r="F275" s="132"/>
      <c r="G275" s="132"/>
    </row>
    <row r="276" spans="1:7" ht="15.75" customHeight="1">
      <c r="A276" s="364" t="s">
        <v>342</v>
      </c>
      <c r="B276" s="358"/>
      <c r="C276" s="290"/>
      <c r="D276" s="290"/>
      <c r="E276" s="132"/>
      <c r="F276" s="132"/>
      <c r="G276" s="132"/>
    </row>
    <row r="277" spans="1:7" ht="15.75" customHeight="1">
      <c r="A277" s="364" t="s">
        <v>729</v>
      </c>
      <c r="B277" s="358"/>
      <c r="C277" s="290"/>
      <c r="D277" s="290"/>
      <c r="E277" s="132"/>
      <c r="F277" s="132"/>
      <c r="G277" s="132"/>
    </row>
    <row r="278" spans="1:7" ht="15.75" customHeight="1">
      <c r="A278" s="368" t="s">
        <v>297</v>
      </c>
      <c r="B278" s="299">
        <f>SUM(B261:B277)</f>
        <v>6</v>
      </c>
      <c r="C278" s="163"/>
      <c r="D278" s="163"/>
      <c r="E278" s="163">
        <f>SUM(E261:E277)</f>
        <v>120000</v>
      </c>
      <c r="F278" s="163"/>
      <c r="G278" s="163">
        <f>SUM(G261:G277)</f>
        <v>120000</v>
      </c>
    </row>
    <row r="279" spans="1:7" ht="15.75" customHeight="1">
      <c r="A279" s="370" t="s">
        <v>759</v>
      </c>
      <c r="B279" s="372"/>
      <c r="C279" s="126"/>
      <c r="D279" s="126"/>
      <c r="E279" s="126"/>
      <c r="F279" s="126"/>
      <c r="G279" s="126"/>
    </row>
    <row r="280" spans="1:7" ht="15.75" customHeight="1">
      <c r="A280" s="126"/>
      <c r="B280" s="126"/>
      <c r="C280" s="126"/>
      <c r="D280" s="126"/>
      <c r="E280" s="126"/>
      <c r="F280" s="126"/>
      <c r="G280" s="126"/>
    </row>
    <row r="281" spans="1:7" ht="15.75" customHeight="1">
      <c r="A281" s="603" t="s">
        <v>760</v>
      </c>
      <c r="B281" s="592"/>
      <c r="C281" s="592"/>
      <c r="D281" s="592"/>
      <c r="E281" s="592"/>
      <c r="F281" s="592"/>
      <c r="G281" s="593"/>
    </row>
    <row r="282" spans="1:7" ht="15.75" customHeight="1">
      <c r="A282" s="357" t="s">
        <v>761</v>
      </c>
      <c r="B282" s="376"/>
      <c r="C282" s="377"/>
      <c r="D282" s="377" t="s">
        <v>715</v>
      </c>
      <c r="E282" s="377"/>
      <c r="F282" s="377"/>
      <c r="G282" s="378"/>
    </row>
    <row r="283" spans="1:7" ht="15.75" customHeight="1">
      <c r="A283" s="625" t="s">
        <v>347</v>
      </c>
      <c r="B283" s="615" t="s">
        <v>348</v>
      </c>
      <c r="C283" s="617" t="s">
        <v>349</v>
      </c>
      <c r="D283" s="618"/>
      <c r="E283" s="618"/>
      <c r="F283" s="618"/>
      <c r="G283" s="619"/>
    </row>
    <row r="284" spans="1:7" ht="15.75" customHeight="1">
      <c r="A284" s="626"/>
      <c r="B284" s="616"/>
      <c r="C284" s="299" t="s">
        <v>723</v>
      </c>
      <c r="D284" s="299" t="s">
        <v>351</v>
      </c>
      <c r="E284" s="299" t="s">
        <v>555</v>
      </c>
      <c r="F284" s="299" t="s">
        <v>353</v>
      </c>
      <c r="G284" s="299" t="s">
        <v>297</v>
      </c>
    </row>
    <row r="285" spans="1:7" ht="15.75" customHeight="1">
      <c r="A285" s="364" t="s">
        <v>328</v>
      </c>
      <c r="B285" s="358">
        <v>20</v>
      </c>
      <c r="C285" s="290">
        <v>80000</v>
      </c>
      <c r="D285" s="132">
        <v>4000</v>
      </c>
      <c r="E285" s="132">
        <v>4000</v>
      </c>
      <c r="F285" s="132"/>
      <c r="G285" s="132">
        <f t="shared" ref="G285:G300" si="28">SUM(C285:F285)</f>
        <v>88000</v>
      </c>
    </row>
    <row r="286" spans="1:7" ht="15.75" customHeight="1">
      <c r="A286" s="364" t="s">
        <v>597</v>
      </c>
      <c r="B286" s="358">
        <v>20</v>
      </c>
      <c r="C286" s="290">
        <v>80000</v>
      </c>
      <c r="D286" s="132">
        <v>4000</v>
      </c>
      <c r="E286" s="132">
        <v>4000</v>
      </c>
      <c r="F286" s="132"/>
      <c r="G286" s="132">
        <f t="shared" si="28"/>
        <v>88000</v>
      </c>
    </row>
    <row r="287" spans="1:7" ht="15.75" customHeight="1">
      <c r="A287" s="364" t="s">
        <v>329</v>
      </c>
      <c r="B287" s="358">
        <v>20</v>
      </c>
      <c r="C287" s="290">
        <v>80000</v>
      </c>
      <c r="D287" s="132">
        <v>4000</v>
      </c>
      <c r="E287" s="132">
        <v>4000</v>
      </c>
      <c r="F287" s="132"/>
      <c r="G287" s="132">
        <f t="shared" si="28"/>
        <v>88000</v>
      </c>
    </row>
    <row r="288" spans="1:7" ht="15.75" customHeight="1">
      <c r="A288" s="364" t="s">
        <v>330</v>
      </c>
      <c r="B288" s="358">
        <v>20</v>
      </c>
      <c r="C288" s="290">
        <v>80000</v>
      </c>
      <c r="D288" s="132">
        <v>4000</v>
      </c>
      <c r="E288" s="132">
        <v>4000</v>
      </c>
      <c r="F288" s="132"/>
      <c r="G288" s="132">
        <f t="shared" si="28"/>
        <v>88000</v>
      </c>
    </row>
    <row r="289" spans="1:7" ht="15.75" customHeight="1">
      <c r="A289" s="364" t="s">
        <v>331</v>
      </c>
      <c r="B289" s="358">
        <v>32</v>
      </c>
      <c r="C289" s="290">
        <v>128000</v>
      </c>
      <c r="D289" s="132">
        <v>6400</v>
      </c>
      <c r="E289" s="132"/>
      <c r="F289" s="132"/>
      <c r="G289" s="132">
        <f t="shared" si="28"/>
        <v>134400</v>
      </c>
    </row>
    <row r="290" spans="1:7" ht="15.75" customHeight="1">
      <c r="A290" s="364" t="s">
        <v>725</v>
      </c>
      <c r="B290" s="358">
        <v>20</v>
      </c>
      <c r="C290" s="290">
        <v>80000</v>
      </c>
      <c r="D290" s="132">
        <v>4000</v>
      </c>
      <c r="E290" s="132">
        <v>4000</v>
      </c>
      <c r="F290" s="132"/>
      <c r="G290" s="132">
        <f t="shared" si="28"/>
        <v>88000</v>
      </c>
    </row>
    <row r="291" spans="1:7" ht="15.75" customHeight="1">
      <c r="A291" s="364" t="s">
        <v>726</v>
      </c>
      <c r="B291" s="358">
        <v>20</v>
      </c>
      <c r="C291" s="290">
        <v>80000</v>
      </c>
      <c r="D291" s="132">
        <v>4000</v>
      </c>
      <c r="E291" s="132">
        <v>4000</v>
      </c>
      <c r="F291" s="132"/>
      <c r="G291" s="132">
        <f t="shared" si="28"/>
        <v>88000</v>
      </c>
    </row>
    <row r="292" spans="1:7" ht="15.75" customHeight="1">
      <c r="A292" s="364" t="s">
        <v>334</v>
      </c>
      <c r="B292" s="358">
        <v>20</v>
      </c>
      <c r="C292" s="290">
        <v>80000</v>
      </c>
      <c r="D292" s="132">
        <v>4000</v>
      </c>
      <c r="E292" s="132">
        <v>20000</v>
      </c>
      <c r="F292" s="132"/>
      <c r="G292" s="132">
        <f t="shared" si="28"/>
        <v>104000</v>
      </c>
    </row>
    <row r="293" spans="1:7" ht="15.75" customHeight="1">
      <c r="A293" s="364" t="s">
        <v>335</v>
      </c>
      <c r="B293" s="358">
        <v>26</v>
      </c>
      <c r="C293" s="290">
        <v>104000</v>
      </c>
      <c r="D293" s="132">
        <v>5200</v>
      </c>
      <c r="E293" s="132"/>
      <c r="F293" s="132"/>
      <c r="G293" s="132">
        <f t="shared" si="28"/>
        <v>109200</v>
      </c>
    </row>
    <row r="294" spans="1:7" ht="15.75" customHeight="1">
      <c r="A294" s="364" t="s">
        <v>336</v>
      </c>
      <c r="B294" s="358">
        <v>20</v>
      </c>
      <c r="C294" s="290">
        <v>80000</v>
      </c>
      <c r="D294" s="132">
        <v>4000</v>
      </c>
      <c r="E294" s="132">
        <v>10000</v>
      </c>
      <c r="F294" s="132"/>
      <c r="G294" s="132">
        <f t="shared" si="28"/>
        <v>94000</v>
      </c>
    </row>
    <row r="295" spans="1:7" ht="15.75" customHeight="1">
      <c r="A295" s="364" t="s">
        <v>337</v>
      </c>
      <c r="B295" s="358">
        <v>20</v>
      </c>
      <c r="C295" s="290">
        <v>80000</v>
      </c>
      <c r="D295" s="132">
        <v>4000</v>
      </c>
      <c r="E295" s="132">
        <v>10000</v>
      </c>
      <c r="F295" s="132"/>
      <c r="G295" s="132">
        <f t="shared" si="28"/>
        <v>94000</v>
      </c>
    </row>
    <row r="296" spans="1:7" ht="15.75" customHeight="1">
      <c r="A296" s="364" t="s">
        <v>338</v>
      </c>
      <c r="B296" s="358">
        <v>20</v>
      </c>
      <c r="C296" s="290">
        <v>80000</v>
      </c>
      <c r="D296" s="132">
        <v>4000</v>
      </c>
      <c r="E296" s="132">
        <v>14000</v>
      </c>
      <c r="F296" s="132"/>
      <c r="G296" s="132">
        <f t="shared" si="28"/>
        <v>98000</v>
      </c>
    </row>
    <row r="297" spans="1:7" ht="15.75" customHeight="1">
      <c r="A297" s="364" t="s">
        <v>339</v>
      </c>
      <c r="B297" s="358">
        <v>20</v>
      </c>
      <c r="C297" s="290">
        <v>80000</v>
      </c>
      <c r="D297" s="132">
        <v>4000</v>
      </c>
      <c r="E297" s="132">
        <v>10000</v>
      </c>
      <c r="F297" s="132"/>
      <c r="G297" s="132">
        <f t="shared" si="28"/>
        <v>94000</v>
      </c>
    </row>
    <row r="298" spans="1:7" ht="15.75" customHeight="1">
      <c r="A298" s="364" t="s">
        <v>340</v>
      </c>
      <c r="B298" s="358">
        <v>20</v>
      </c>
      <c r="C298" s="290">
        <v>80000</v>
      </c>
      <c r="D298" s="132">
        <v>4000</v>
      </c>
      <c r="E298" s="132">
        <v>10000</v>
      </c>
      <c r="F298" s="132"/>
      <c r="G298" s="132">
        <f t="shared" si="28"/>
        <v>94000</v>
      </c>
    </row>
    <row r="299" spans="1:7" ht="15.75" customHeight="1">
      <c r="A299" s="364" t="s">
        <v>341</v>
      </c>
      <c r="B299" s="358">
        <v>20</v>
      </c>
      <c r="C299" s="290">
        <v>80000</v>
      </c>
      <c r="D299" s="132">
        <v>4000</v>
      </c>
      <c r="E299" s="132">
        <v>10000</v>
      </c>
      <c r="F299" s="132"/>
      <c r="G299" s="132">
        <f t="shared" si="28"/>
        <v>94000</v>
      </c>
    </row>
    <row r="300" spans="1:7" ht="15.75" customHeight="1">
      <c r="A300" s="364" t="s">
        <v>342</v>
      </c>
      <c r="B300" s="358">
        <v>28</v>
      </c>
      <c r="C300" s="290">
        <v>112000</v>
      </c>
      <c r="D300" s="132">
        <v>5600</v>
      </c>
      <c r="E300" s="132"/>
      <c r="F300" s="132"/>
      <c r="G300" s="132">
        <f t="shared" si="28"/>
        <v>117600</v>
      </c>
    </row>
    <row r="301" spans="1:7" ht="15.75" customHeight="1">
      <c r="A301" s="364" t="s">
        <v>729</v>
      </c>
      <c r="B301" s="358"/>
      <c r="C301" s="290"/>
      <c r="D301" s="132"/>
      <c r="E301" s="132"/>
      <c r="F301" s="132"/>
      <c r="G301" s="132"/>
    </row>
    <row r="302" spans="1:7" ht="15.75" customHeight="1">
      <c r="A302" s="368" t="s">
        <v>297</v>
      </c>
      <c r="B302" s="299">
        <f t="shared" ref="B302:E302" si="29">SUM(B285:B301)</f>
        <v>346</v>
      </c>
      <c r="C302" s="276">
        <f t="shared" si="29"/>
        <v>1384000</v>
      </c>
      <c r="D302" s="276">
        <f t="shared" si="29"/>
        <v>69200</v>
      </c>
      <c r="E302" s="276">
        <f t="shared" si="29"/>
        <v>108000</v>
      </c>
      <c r="F302" s="276"/>
      <c r="G302" s="276">
        <f>SUM(G285:G301)</f>
        <v>1561200</v>
      </c>
    </row>
    <row r="303" spans="1:7" ht="15.75" customHeight="1">
      <c r="A303" s="126"/>
      <c r="B303" s="126"/>
      <c r="C303" s="126"/>
      <c r="D303" s="126"/>
      <c r="E303" s="126"/>
      <c r="F303" s="126"/>
      <c r="G303" s="126"/>
    </row>
    <row r="304" spans="1:7" ht="15.75" customHeight="1">
      <c r="A304" s="603" t="s">
        <v>768</v>
      </c>
      <c r="B304" s="592"/>
      <c r="C304" s="592"/>
      <c r="D304" s="592"/>
      <c r="E304" s="592"/>
      <c r="F304" s="592"/>
      <c r="G304" s="593"/>
    </row>
    <row r="305" spans="1:7" ht="15.75" customHeight="1">
      <c r="A305" s="357" t="s">
        <v>761</v>
      </c>
      <c r="B305" s="376"/>
      <c r="C305" s="377"/>
      <c r="D305" s="377" t="s">
        <v>715</v>
      </c>
      <c r="E305" s="377"/>
      <c r="F305" s="377"/>
      <c r="G305" s="378"/>
    </row>
    <row r="306" spans="1:7" ht="15.75" customHeight="1">
      <c r="A306" s="625" t="s">
        <v>347</v>
      </c>
      <c r="B306" s="615" t="s">
        <v>348</v>
      </c>
      <c r="C306" s="617" t="s">
        <v>349</v>
      </c>
      <c r="D306" s="618"/>
      <c r="E306" s="618"/>
      <c r="F306" s="618"/>
      <c r="G306" s="619"/>
    </row>
    <row r="307" spans="1:7" ht="15.75" customHeight="1">
      <c r="A307" s="626"/>
      <c r="B307" s="616"/>
      <c r="C307" s="299" t="s">
        <v>723</v>
      </c>
      <c r="D307" s="299" t="s">
        <v>351</v>
      </c>
      <c r="E307" s="299" t="s">
        <v>555</v>
      </c>
      <c r="F307" s="299" t="s">
        <v>353</v>
      </c>
      <c r="G307" s="299" t="s">
        <v>297</v>
      </c>
    </row>
    <row r="308" spans="1:7" ht="15.75" customHeight="1">
      <c r="A308" s="364" t="s">
        <v>328</v>
      </c>
      <c r="B308" s="358">
        <v>30</v>
      </c>
      <c r="C308" s="290">
        <v>96000</v>
      </c>
      <c r="D308" s="132">
        <v>18000</v>
      </c>
      <c r="E308" s="132">
        <v>6000</v>
      </c>
      <c r="F308" s="132"/>
      <c r="G308" s="132">
        <f>SUM(C308:F308)</f>
        <v>120000</v>
      </c>
    </row>
    <row r="309" spans="1:7" ht="15.75" customHeight="1">
      <c r="A309" s="364" t="s">
        <v>597</v>
      </c>
      <c r="B309" s="358"/>
      <c r="C309" s="290"/>
      <c r="D309" s="132"/>
      <c r="E309" s="132"/>
      <c r="F309" s="132"/>
      <c r="G309" s="132"/>
    </row>
    <row r="310" spans="1:7" ht="15.75" customHeight="1">
      <c r="A310" s="364" t="s">
        <v>329</v>
      </c>
      <c r="B310" s="358">
        <v>22</v>
      </c>
      <c r="C310" s="290">
        <v>70400</v>
      </c>
      <c r="D310" s="132">
        <v>12000</v>
      </c>
      <c r="E310" s="132">
        <v>4400</v>
      </c>
      <c r="F310" s="132"/>
      <c r="G310" s="132">
        <f t="shared" ref="G310:G323" si="30">SUM(C310:F310)</f>
        <v>86800</v>
      </c>
    </row>
    <row r="311" spans="1:7" ht="15.75" customHeight="1">
      <c r="A311" s="364" t="s">
        <v>330</v>
      </c>
      <c r="B311" s="358">
        <v>26</v>
      </c>
      <c r="C311" s="290">
        <v>83200</v>
      </c>
      <c r="D311" s="132">
        <v>15000</v>
      </c>
      <c r="E311" s="132">
        <v>5200</v>
      </c>
      <c r="F311" s="132"/>
      <c r="G311" s="132">
        <f t="shared" si="30"/>
        <v>103400</v>
      </c>
    </row>
    <row r="312" spans="1:7" ht="15.75" customHeight="1">
      <c r="A312" s="364" t="s">
        <v>331</v>
      </c>
      <c r="B312" s="358">
        <v>34</v>
      </c>
      <c r="C312" s="290">
        <v>108800</v>
      </c>
      <c r="D312" s="132">
        <v>21000</v>
      </c>
      <c r="E312" s="132">
        <v>6800</v>
      </c>
      <c r="F312" s="132"/>
      <c r="G312" s="132">
        <f t="shared" si="30"/>
        <v>136600</v>
      </c>
    </row>
    <row r="313" spans="1:7" ht="15.75" customHeight="1">
      <c r="A313" s="364" t="s">
        <v>725</v>
      </c>
      <c r="B313" s="358">
        <v>26</v>
      </c>
      <c r="C313" s="290">
        <v>83200</v>
      </c>
      <c r="D313" s="132">
        <v>15000</v>
      </c>
      <c r="E313" s="132">
        <v>5200</v>
      </c>
      <c r="F313" s="132"/>
      <c r="G313" s="132">
        <f t="shared" si="30"/>
        <v>103400</v>
      </c>
    </row>
    <row r="314" spans="1:7" ht="15.75" customHeight="1">
      <c r="A314" s="364" t="s">
        <v>726</v>
      </c>
      <c r="B314" s="358">
        <v>26</v>
      </c>
      <c r="C314" s="290">
        <v>83200</v>
      </c>
      <c r="D314" s="132">
        <v>100000</v>
      </c>
      <c r="E314" s="132">
        <v>5200</v>
      </c>
      <c r="F314" s="132"/>
      <c r="G314" s="132">
        <f t="shared" si="30"/>
        <v>188400</v>
      </c>
    </row>
    <row r="315" spans="1:7" ht="15.75" customHeight="1">
      <c r="A315" s="364" t="s">
        <v>334</v>
      </c>
      <c r="B315" s="358">
        <v>30</v>
      </c>
      <c r="C315" s="290">
        <v>96000</v>
      </c>
      <c r="D315" s="132">
        <v>36000</v>
      </c>
      <c r="E315" s="132">
        <v>6000</v>
      </c>
      <c r="F315" s="132"/>
      <c r="G315" s="132">
        <f t="shared" si="30"/>
        <v>138000</v>
      </c>
    </row>
    <row r="316" spans="1:7" ht="15.75" customHeight="1">
      <c r="A316" s="364" t="s">
        <v>335</v>
      </c>
      <c r="B316" s="358">
        <v>30</v>
      </c>
      <c r="C316" s="290">
        <v>96000</v>
      </c>
      <c r="D316" s="132">
        <v>36000</v>
      </c>
      <c r="E316" s="132">
        <v>6000</v>
      </c>
      <c r="F316" s="132"/>
      <c r="G316" s="132">
        <f t="shared" si="30"/>
        <v>138000</v>
      </c>
    </row>
    <row r="317" spans="1:7" ht="15.75" customHeight="1">
      <c r="A317" s="364" t="s">
        <v>336</v>
      </c>
      <c r="B317" s="358">
        <v>22</v>
      </c>
      <c r="C317" s="290">
        <v>70400</v>
      </c>
      <c r="D317" s="132">
        <v>24000</v>
      </c>
      <c r="E317" s="132">
        <v>4400</v>
      </c>
      <c r="F317" s="132"/>
      <c r="G317" s="132">
        <f t="shared" si="30"/>
        <v>98800</v>
      </c>
    </row>
    <row r="318" spans="1:7" ht="15.75" customHeight="1">
      <c r="A318" s="364" t="s">
        <v>337</v>
      </c>
      <c r="B318" s="358">
        <v>30</v>
      </c>
      <c r="C318" s="290">
        <v>96000</v>
      </c>
      <c r="D318" s="132">
        <v>36000</v>
      </c>
      <c r="E318" s="132">
        <v>6000</v>
      </c>
      <c r="F318" s="132"/>
      <c r="G318" s="132">
        <f t="shared" si="30"/>
        <v>138000</v>
      </c>
    </row>
    <row r="319" spans="1:7" ht="15.75" customHeight="1">
      <c r="A319" s="364" t="s">
        <v>338</v>
      </c>
      <c r="B319" s="358">
        <v>18</v>
      </c>
      <c r="C319" s="290">
        <v>57600</v>
      </c>
      <c r="D319" s="132">
        <v>18000</v>
      </c>
      <c r="E319" s="132">
        <v>3600</v>
      </c>
      <c r="F319" s="132"/>
      <c r="G319" s="132">
        <f t="shared" si="30"/>
        <v>79200</v>
      </c>
    </row>
    <row r="320" spans="1:7" ht="15.75" customHeight="1">
      <c r="A320" s="364" t="s">
        <v>339</v>
      </c>
      <c r="B320" s="358">
        <v>26</v>
      </c>
      <c r="C320" s="290">
        <v>83200</v>
      </c>
      <c r="D320" s="132">
        <v>30000</v>
      </c>
      <c r="E320" s="132">
        <v>5200</v>
      </c>
      <c r="F320" s="132"/>
      <c r="G320" s="132">
        <f t="shared" si="30"/>
        <v>118400</v>
      </c>
    </row>
    <row r="321" spans="1:7" ht="15.75" customHeight="1">
      <c r="A321" s="364" t="s">
        <v>340</v>
      </c>
      <c r="B321" s="358">
        <v>26</v>
      </c>
      <c r="C321" s="290">
        <v>83200</v>
      </c>
      <c r="D321" s="132">
        <v>30000</v>
      </c>
      <c r="E321" s="132">
        <v>5200</v>
      </c>
      <c r="F321" s="132"/>
      <c r="G321" s="132">
        <f t="shared" si="30"/>
        <v>118400</v>
      </c>
    </row>
    <row r="322" spans="1:7" ht="15.75" customHeight="1">
      <c r="A322" s="364" t="s">
        <v>341</v>
      </c>
      <c r="B322" s="358">
        <v>22</v>
      </c>
      <c r="C322" s="290">
        <v>70400</v>
      </c>
      <c r="D322" s="132">
        <v>24000</v>
      </c>
      <c r="E322" s="132">
        <v>4400</v>
      </c>
      <c r="F322" s="132"/>
      <c r="G322" s="132">
        <f t="shared" si="30"/>
        <v>98800</v>
      </c>
    </row>
    <row r="323" spans="1:7" ht="15.75" customHeight="1">
      <c r="A323" s="364" t="s">
        <v>342</v>
      </c>
      <c r="B323" s="358">
        <v>26</v>
      </c>
      <c r="C323" s="290">
        <v>83200</v>
      </c>
      <c r="D323" s="132">
        <v>30000</v>
      </c>
      <c r="E323" s="132">
        <v>5200</v>
      </c>
      <c r="F323" s="132"/>
      <c r="G323" s="132">
        <f t="shared" si="30"/>
        <v>118400</v>
      </c>
    </row>
    <row r="324" spans="1:7" ht="15.75" customHeight="1">
      <c r="A324" s="364" t="s">
        <v>729</v>
      </c>
      <c r="B324" s="358"/>
      <c r="C324" s="290"/>
      <c r="D324" s="132"/>
      <c r="E324" s="132"/>
      <c r="F324" s="132"/>
      <c r="G324" s="132"/>
    </row>
    <row r="325" spans="1:7" ht="15.75" customHeight="1">
      <c r="A325" s="368" t="s">
        <v>297</v>
      </c>
      <c r="B325" s="299">
        <f t="shared" ref="B325:E325" si="31">SUM(B308:B324)</f>
        <v>394</v>
      </c>
      <c r="C325" s="276">
        <f t="shared" si="31"/>
        <v>1260800</v>
      </c>
      <c r="D325" s="276">
        <f t="shared" si="31"/>
        <v>445000</v>
      </c>
      <c r="E325" s="276">
        <f t="shared" si="31"/>
        <v>78800</v>
      </c>
      <c r="F325" s="276"/>
      <c r="G325" s="276">
        <f>SUM(G308:G324)</f>
        <v>1784600</v>
      </c>
    </row>
    <row r="326" spans="1:7" ht="15.75" customHeight="1">
      <c r="A326" s="126"/>
      <c r="B326" s="126"/>
      <c r="C326" s="126"/>
      <c r="D326" s="126"/>
      <c r="E326" s="126"/>
      <c r="F326" s="126"/>
      <c r="G326" s="126"/>
    </row>
    <row r="327" spans="1:7" ht="15.75" customHeight="1">
      <c r="A327" s="126"/>
      <c r="B327" s="126"/>
      <c r="C327" s="126"/>
      <c r="D327" s="126"/>
      <c r="E327" s="126"/>
      <c r="F327" s="126"/>
      <c r="G327" s="126"/>
    </row>
    <row r="328" spans="1:7" ht="15.75" customHeight="1">
      <c r="A328" s="603" t="s">
        <v>784</v>
      </c>
      <c r="B328" s="592"/>
      <c r="C328" s="592"/>
      <c r="D328" s="592"/>
      <c r="E328" s="592"/>
      <c r="F328" s="592"/>
      <c r="G328" s="593"/>
    </row>
    <row r="329" spans="1:7" ht="15.75" customHeight="1">
      <c r="A329" s="357" t="s">
        <v>761</v>
      </c>
      <c r="B329" s="376"/>
      <c r="C329" s="377"/>
      <c r="D329" s="377" t="s">
        <v>715</v>
      </c>
      <c r="E329" s="377"/>
      <c r="F329" s="377"/>
      <c r="G329" s="378"/>
    </row>
    <row r="330" spans="1:7" ht="15.75" customHeight="1">
      <c r="A330" s="625" t="s">
        <v>347</v>
      </c>
      <c r="B330" s="615" t="s">
        <v>348</v>
      </c>
      <c r="C330" s="617" t="s">
        <v>349</v>
      </c>
      <c r="D330" s="618"/>
      <c r="E330" s="618"/>
      <c r="F330" s="618"/>
      <c r="G330" s="619"/>
    </row>
    <row r="331" spans="1:7" ht="15.75" customHeight="1">
      <c r="A331" s="626"/>
      <c r="B331" s="616"/>
      <c r="C331" s="299" t="s">
        <v>723</v>
      </c>
      <c r="D331" s="299" t="s">
        <v>351</v>
      </c>
      <c r="E331" s="299" t="s">
        <v>555</v>
      </c>
      <c r="F331" s="299" t="s">
        <v>353</v>
      </c>
      <c r="G331" s="299" t="s">
        <v>297</v>
      </c>
    </row>
    <row r="332" spans="1:7" ht="15.75" customHeight="1">
      <c r="A332" s="364" t="s">
        <v>328</v>
      </c>
      <c r="B332" s="358">
        <v>255</v>
      </c>
      <c r="C332" s="290">
        <v>816000</v>
      </c>
      <c r="D332" s="132">
        <v>51000</v>
      </c>
      <c r="E332" s="132">
        <v>54000</v>
      </c>
      <c r="F332" s="132"/>
      <c r="G332" s="132">
        <f>SUM(C332:F332)</f>
        <v>921000</v>
      </c>
    </row>
    <row r="333" spans="1:7" ht="15.75" customHeight="1">
      <c r="A333" s="364" t="s">
        <v>597</v>
      </c>
      <c r="B333" s="358"/>
      <c r="C333" s="290"/>
      <c r="D333" s="132"/>
      <c r="E333" s="132"/>
      <c r="F333" s="132"/>
      <c r="G333" s="132"/>
    </row>
    <row r="334" spans="1:7" ht="15.75" customHeight="1">
      <c r="A334" s="364" t="s">
        <v>329</v>
      </c>
      <c r="B334" s="358">
        <v>368</v>
      </c>
      <c r="C334" s="290">
        <v>1177600</v>
      </c>
      <c r="D334" s="132">
        <v>73600</v>
      </c>
      <c r="E334" s="132">
        <v>144000</v>
      </c>
      <c r="F334" s="132"/>
      <c r="G334" s="132">
        <f t="shared" ref="G334:G347" si="32">SUM(C334:F334)</f>
        <v>1395200</v>
      </c>
    </row>
    <row r="335" spans="1:7" ht="15.75" customHeight="1">
      <c r="A335" s="364" t="s">
        <v>330</v>
      </c>
      <c r="B335" s="358">
        <v>292</v>
      </c>
      <c r="C335" s="290">
        <v>934400</v>
      </c>
      <c r="D335" s="132">
        <v>58400</v>
      </c>
      <c r="E335" s="132">
        <v>99000</v>
      </c>
      <c r="F335" s="132"/>
      <c r="G335" s="132">
        <f t="shared" si="32"/>
        <v>1091800</v>
      </c>
    </row>
    <row r="336" spans="1:7" ht="15.75" customHeight="1">
      <c r="A336" s="364" t="s">
        <v>331</v>
      </c>
      <c r="B336" s="358">
        <v>383</v>
      </c>
      <c r="C336" s="290">
        <v>1225600</v>
      </c>
      <c r="D336" s="132">
        <v>76600</v>
      </c>
      <c r="E336" s="132">
        <v>54000</v>
      </c>
      <c r="F336" s="132"/>
      <c r="G336" s="132">
        <f t="shared" si="32"/>
        <v>1356200</v>
      </c>
    </row>
    <row r="337" spans="1:7" ht="15.75" customHeight="1">
      <c r="A337" s="364" t="s">
        <v>725</v>
      </c>
      <c r="B337" s="358">
        <v>397</v>
      </c>
      <c r="C337" s="290">
        <v>1270400</v>
      </c>
      <c r="D337" s="132">
        <v>79400</v>
      </c>
      <c r="E337" s="132">
        <v>195000</v>
      </c>
      <c r="F337" s="132"/>
      <c r="G337" s="132">
        <f t="shared" si="32"/>
        <v>1544800</v>
      </c>
    </row>
    <row r="338" spans="1:7" ht="15.75" customHeight="1">
      <c r="A338" s="364" t="s">
        <v>726</v>
      </c>
      <c r="B338" s="358">
        <v>238</v>
      </c>
      <c r="C338" s="290">
        <v>761600</v>
      </c>
      <c r="D338" s="132">
        <v>47600</v>
      </c>
      <c r="E338" s="132">
        <v>150000</v>
      </c>
      <c r="F338" s="132"/>
      <c r="G338" s="132">
        <f t="shared" si="32"/>
        <v>959200</v>
      </c>
    </row>
    <row r="339" spans="1:7" ht="15.75" customHeight="1">
      <c r="A339" s="364" t="s">
        <v>334</v>
      </c>
      <c r="B339" s="358">
        <v>351</v>
      </c>
      <c r="C339" s="290">
        <v>1123200</v>
      </c>
      <c r="D339" s="132">
        <v>70200</v>
      </c>
      <c r="E339" s="132">
        <v>45000</v>
      </c>
      <c r="F339" s="132"/>
      <c r="G339" s="132">
        <f t="shared" si="32"/>
        <v>1238400</v>
      </c>
    </row>
    <row r="340" spans="1:7" ht="15.75" customHeight="1">
      <c r="A340" s="364" t="s">
        <v>335</v>
      </c>
      <c r="B340" s="358">
        <v>381</v>
      </c>
      <c r="C340" s="290">
        <v>1219200</v>
      </c>
      <c r="D340" s="132">
        <v>76200</v>
      </c>
      <c r="E340" s="132">
        <v>45000</v>
      </c>
      <c r="F340" s="132"/>
      <c r="G340" s="132">
        <f t="shared" si="32"/>
        <v>1340400</v>
      </c>
    </row>
    <row r="341" spans="1:7" ht="15.75" customHeight="1">
      <c r="A341" s="364" t="s">
        <v>336</v>
      </c>
      <c r="B341" s="358">
        <v>368</v>
      </c>
      <c r="C341" s="290">
        <v>1177600</v>
      </c>
      <c r="D341" s="132">
        <v>73600</v>
      </c>
      <c r="E341" s="132">
        <v>81000</v>
      </c>
      <c r="F341" s="132"/>
      <c r="G341" s="132">
        <f t="shared" si="32"/>
        <v>1332200</v>
      </c>
    </row>
    <row r="342" spans="1:7" ht="15.75" customHeight="1">
      <c r="A342" s="364" t="s">
        <v>337</v>
      </c>
      <c r="B342" s="358">
        <v>438</v>
      </c>
      <c r="C342" s="290">
        <v>1401600</v>
      </c>
      <c r="D342" s="132">
        <v>87600</v>
      </c>
      <c r="E342" s="132">
        <v>45000</v>
      </c>
      <c r="F342" s="132"/>
      <c r="G342" s="132">
        <f t="shared" si="32"/>
        <v>1534200</v>
      </c>
    </row>
    <row r="343" spans="1:7" ht="15.75" customHeight="1">
      <c r="A343" s="364" t="s">
        <v>338</v>
      </c>
      <c r="B343" s="358">
        <v>216</v>
      </c>
      <c r="C343" s="290">
        <v>691200</v>
      </c>
      <c r="D343" s="132">
        <v>43200</v>
      </c>
      <c r="E343" s="132">
        <v>81000</v>
      </c>
      <c r="F343" s="132"/>
      <c r="G343" s="132">
        <f t="shared" si="32"/>
        <v>815400</v>
      </c>
    </row>
    <row r="344" spans="1:7" ht="15.75" customHeight="1">
      <c r="A344" s="364" t="s">
        <v>339</v>
      </c>
      <c r="B344" s="358">
        <v>277</v>
      </c>
      <c r="C344" s="290">
        <v>886400</v>
      </c>
      <c r="D344" s="132">
        <v>55400</v>
      </c>
      <c r="E344" s="132">
        <v>45000</v>
      </c>
      <c r="F344" s="132"/>
      <c r="G344" s="132">
        <f t="shared" si="32"/>
        <v>986800</v>
      </c>
    </row>
    <row r="345" spans="1:7" ht="15.75" customHeight="1">
      <c r="A345" s="364" t="s">
        <v>340</v>
      </c>
      <c r="B345" s="358">
        <v>154</v>
      </c>
      <c r="C345" s="290">
        <v>492800</v>
      </c>
      <c r="D345" s="132">
        <v>30800</v>
      </c>
      <c r="E345" s="132">
        <v>45000</v>
      </c>
      <c r="F345" s="132"/>
      <c r="G345" s="132">
        <f t="shared" si="32"/>
        <v>568600</v>
      </c>
    </row>
    <row r="346" spans="1:7" ht="15.75" customHeight="1">
      <c r="A346" s="364" t="s">
        <v>341</v>
      </c>
      <c r="B346" s="358">
        <v>155</v>
      </c>
      <c r="C346" s="290">
        <v>496000</v>
      </c>
      <c r="D346" s="132">
        <v>31000</v>
      </c>
      <c r="E346" s="132">
        <v>81000</v>
      </c>
      <c r="F346" s="132"/>
      <c r="G346" s="132">
        <f t="shared" si="32"/>
        <v>608000</v>
      </c>
    </row>
    <row r="347" spans="1:7" ht="15.75" customHeight="1">
      <c r="A347" s="364" t="s">
        <v>342</v>
      </c>
      <c r="B347" s="358">
        <v>226</v>
      </c>
      <c r="C347" s="290">
        <v>723200</v>
      </c>
      <c r="D347" s="132">
        <v>45200</v>
      </c>
      <c r="E347" s="132">
        <v>45000</v>
      </c>
      <c r="F347" s="132"/>
      <c r="G347" s="132">
        <f t="shared" si="32"/>
        <v>813400</v>
      </c>
    </row>
    <row r="348" spans="1:7" ht="15.75" customHeight="1">
      <c r="A348" s="364" t="s">
        <v>729</v>
      </c>
      <c r="B348" s="358"/>
      <c r="C348" s="290"/>
      <c r="D348" s="132"/>
      <c r="E348" s="132"/>
      <c r="F348" s="132"/>
      <c r="G348" s="132"/>
    </row>
    <row r="349" spans="1:7" ht="15.75" customHeight="1">
      <c r="A349" s="368" t="s">
        <v>297</v>
      </c>
      <c r="B349" s="299">
        <f t="shared" ref="B349:E349" si="33">SUM(B332:B348)</f>
        <v>4499</v>
      </c>
      <c r="C349" s="276">
        <f t="shared" si="33"/>
        <v>14396800</v>
      </c>
      <c r="D349" s="276">
        <f t="shared" si="33"/>
        <v>899800</v>
      </c>
      <c r="E349" s="276">
        <f t="shared" si="33"/>
        <v>1209000</v>
      </c>
      <c r="F349" s="276"/>
      <c r="G349" s="276">
        <f>SUM(G332:G348)</f>
        <v>16505600</v>
      </c>
    </row>
    <row r="350" spans="1:7" ht="15.75" customHeight="1">
      <c r="A350" s="126"/>
      <c r="B350" s="126"/>
      <c r="C350" s="126"/>
      <c r="D350" s="126"/>
      <c r="E350" s="126"/>
      <c r="F350" s="126"/>
      <c r="G350" s="126"/>
    </row>
    <row r="351" spans="1:7" ht="15.75" customHeight="1">
      <c r="A351" s="126"/>
      <c r="B351" s="126"/>
      <c r="C351" s="126"/>
      <c r="D351" s="127"/>
      <c r="E351" s="127"/>
      <c r="F351" s="126"/>
      <c r="G351" s="126"/>
    </row>
    <row r="352" spans="1:7" ht="15.75" customHeight="1">
      <c r="A352" s="603" t="s">
        <v>804</v>
      </c>
      <c r="B352" s="592"/>
      <c r="C352" s="592"/>
      <c r="D352" s="592"/>
      <c r="E352" s="592"/>
      <c r="F352" s="592"/>
      <c r="G352" s="593"/>
    </row>
    <row r="353" spans="1:7" ht="15.75" customHeight="1">
      <c r="A353" s="612" t="s">
        <v>806</v>
      </c>
      <c r="B353" s="593"/>
      <c r="C353" s="613" t="s">
        <v>703</v>
      </c>
      <c r="D353" s="593"/>
      <c r="E353" s="613" t="s">
        <v>808</v>
      </c>
      <c r="F353" s="592"/>
      <c r="G353" s="593"/>
    </row>
    <row r="354" spans="1:7" ht="15.75" customHeight="1">
      <c r="A354" s="623" t="s">
        <v>347</v>
      </c>
      <c r="B354" s="623" t="s">
        <v>348</v>
      </c>
      <c r="C354" s="624" t="s">
        <v>349</v>
      </c>
      <c r="D354" s="592"/>
      <c r="E354" s="592"/>
      <c r="F354" s="592"/>
      <c r="G354" s="593"/>
    </row>
    <row r="355" spans="1:7" ht="15.75" customHeight="1">
      <c r="A355" s="597"/>
      <c r="B355" s="597"/>
      <c r="C355" s="398" t="s">
        <v>723</v>
      </c>
      <c r="D355" s="399" t="s">
        <v>351</v>
      </c>
      <c r="E355" s="398" t="s">
        <v>555</v>
      </c>
      <c r="F355" s="398" t="s">
        <v>353</v>
      </c>
      <c r="G355" s="398" t="s">
        <v>297</v>
      </c>
    </row>
    <row r="356" spans="1:7" ht="15.75" customHeight="1">
      <c r="A356" s="358" t="s">
        <v>328</v>
      </c>
      <c r="B356" s="358">
        <v>8</v>
      </c>
      <c r="C356" s="207"/>
      <c r="D356" s="207"/>
      <c r="E356" s="207">
        <v>40000</v>
      </c>
      <c r="F356" s="133"/>
      <c r="G356" s="133">
        <f t="shared" ref="G356:G371" si="34">SUM(C356:E356)</f>
        <v>40000</v>
      </c>
    </row>
    <row r="357" spans="1:7" ht="15.75" customHeight="1">
      <c r="A357" s="358" t="s">
        <v>329</v>
      </c>
      <c r="B357" s="358">
        <v>6</v>
      </c>
      <c r="C357" s="207"/>
      <c r="D357" s="207"/>
      <c r="E357" s="207">
        <v>24000</v>
      </c>
      <c r="F357" s="133"/>
      <c r="G357" s="133">
        <f t="shared" si="34"/>
        <v>24000</v>
      </c>
    </row>
    <row r="358" spans="1:7" ht="15.75" customHeight="1">
      <c r="A358" s="358" t="s">
        <v>330</v>
      </c>
      <c r="B358" s="358">
        <v>7</v>
      </c>
      <c r="C358" s="207"/>
      <c r="D358" s="207"/>
      <c r="E358" s="207">
        <v>56000</v>
      </c>
      <c r="F358" s="133"/>
      <c r="G358" s="133">
        <f t="shared" si="34"/>
        <v>56000</v>
      </c>
    </row>
    <row r="359" spans="1:7" ht="15.75" customHeight="1">
      <c r="A359" s="358" t="s">
        <v>331</v>
      </c>
      <c r="B359" s="358">
        <v>9</v>
      </c>
      <c r="C359" s="207"/>
      <c r="D359" s="207"/>
      <c r="E359" s="207">
        <v>18000</v>
      </c>
      <c r="F359" s="133"/>
      <c r="G359" s="133">
        <f t="shared" si="34"/>
        <v>18000</v>
      </c>
    </row>
    <row r="360" spans="1:7" ht="15.75" customHeight="1">
      <c r="A360" s="358" t="s">
        <v>725</v>
      </c>
      <c r="B360" s="358">
        <v>7</v>
      </c>
      <c r="C360" s="207"/>
      <c r="D360" s="207"/>
      <c r="E360" s="207">
        <v>14000</v>
      </c>
      <c r="F360" s="133"/>
      <c r="G360" s="133">
        <f t="shared" si="34"/>
        <v>14000</v>
      </c>
    </row>
    <row r="361" spans="1:7" ht="15.75" customHeight="1">
      <c r="A361" s="358" t="s">
        <v>726</v>
      </c>
      <c r="B361" s="358">
        <v>7</v>
      </c>
      <c r="C361" s="207"/>
      <c r="D361" s="207"/>
      <c r="E361" s="207">
        <v>105000</v>
      </c>
      <c r="F361" s="133"/>
      <c r="G361" s="133">
        <f t="shared" si="34"/>
        <v>105000</v>
      </c>
    </row>
    <row r="362" spans="1:7" ht="15.75" customHeight="1">
      <c r="A362" s="358" t="s">
        <v>334</v>
      </c>
      <c r="B362" s="358">
        <v>8</v>
      </c>
      <c r="C362" s="207"/>
      <c r="D362" s="207"/>
      <c r="E362" s="207">
        <v>120000</v>
      </c>
      <c r="F362" s="133"/>
      <c r="G362" s="133">
        <f t="shared" si="34"/>
        <v>120000</v>
      </c>
    </row>
    <row r="363" spans="1:7" ht="15.75" customHeight="1">
      <c r="A363" s="358" t="s">
        <v>335</v>
      </c>
      <c r="B363" s="358">
        <v>8</v>
      </c>
      <c r="C363" s="207"/>
      <c r="D363" s="207"/>
      <c r="E363" s="207">
        <v>160000</v>
      </c>
      <c r="F363" s="133"/>
      <c r="G363" s="133">
        <f t="shared" si="34"/>
        <v>160000</v>
      </c>
    </row>
    <row r="364" spans="1:7" ht="15.75" customHeight="1">
      <c r="A364" s="358" t="s">
        <v>336</v>
      </c>
      <c r="B364" s="358">
        <v>6</v>
      </c>
      <c r="C364" s="207"/>
      <c r="D364" s="207"/>
      <c r="E364" s="207">
        <v>120000</v>
      </c>
      <c r="F364" s="133"/>
      <c r="G364" s="133">
        <f t="shared" si="34"/>
        <v>120000</v>
      </c>
    </row>
    <row r="365" spans="1:7" ht="15.75" customHeight="1">
      <c r="A365" s="358" t="s">
        <v>337</v>
      </c>
      <c r="B365" s="358">
        <v>8</v>
      </c>
      <c r="C365" s="207"/>
      <c r="D365" s="207"/>
      <c r="E365" s="207">
        <v>160000</v>
      </c>
      <c r="F365" s="133"/>
      <c r="G365" s="133">
        <f t="shared" si="34"/>
        <v>160000</v>
      </c>
    </row>
    <row r="366" spans="1:7" ht="15.75" customHeight="1">
      <c r="A366" s="358" t="s">
        <v>338</v>
      </c>
      <c r="B366" s="358">
        <v>5</v>
      </c>
      <c r="C366" s="207"/>
      <c r="D366" s="207"/>
      <c r="E366" s="207">
        <v>125000</v>
      </c>
      <c r="F366" s="133"/>
      <c r="G366" s="133">
        <f t="shared" si="34"/>
        <v>125000</v>
      </c>
    </row>
    <row r="367" spans="1:7" ht="15.75" customHeight="1">
      <c r="A367" s="358" t="s">
        <v>339</v>
      </c>
      <c r="B367" s="358">
        <v>7</v>
      </c>
      <c r="C367" s="207"/>
      <c r="D367" s="207"/>
      <c r="E367" s="207">
        <v>175000</v>
      </c>
      <c r="F367" s="133"/>
      <c r="G367" s="133">
        <f t="shared" si="34"/>
        <v>175000</v>
      </c>
    </row>
    <row r="368" spans="1:7" ht="15.75" customHeight="1">
      <c r="A368" s="358" t="s">
        <v>340</v>
      </c>
      <c r="B368" s="358">
        <v>7</v>
      </c>
      <c r="C368" s="207"/>
      <c r="D368" s="207"/>
      <c r="E368" s="207">
        <v>175000</v>
      </c>
      <c r="F368" s="133"/>
      <c r="G368" s="133">
        <f t="shared" si="34"/>
        <v>175000</v>
      </c>
    </row>
    <row r="369" spans="1:7" ht="15.75" customHeight="1">
      <c r="A369" s="358" t="s">
        <v>341</v>
      </c>
      <c r="B369" s="358">
        <v>6</v>
      </c>
      <c r="C369" s="207"/>
      <c r="D369" s="207"/>
      <c r="E369" s="207">
        <v>150000</v>
      </c>
      <c r="F369" s="133"/>
      <c r="G369" s="133">
        <f t="shared" si="34"/>
        <v>150000</v>
      </c>
    </row>
    <row r="370" spans="1:7" ht="15.75" customHeight="1">
      <c r="A370" s="358" t="s">
        <v>342</v>
      </c>
      <c r="B370" s="358">
        <v>7</v>
      </c>
      <c r="C370" s="207"/>
      <c r="D370" s="207"/>
      <c r="E370" s="207">
        <v>175000</v>
      </c>
      <c r="F370" s="133"/>
      <c r="G370" s="133">
        <f t="shared" si="34"/>
        <v>175000</v>
      </c>
    </row>
    <row r="371" spans="1:7" ht="15.75" customHeight="1">
      <c r="A371" s="299" t="s">
        <v>297</v>
      </c>
      <c r="B371" s="299">
        <f>SUM(B356:B370)</f>
        <v>106</v>
      </c>
      <c r="C371" s="399"/>
      <c r="D371" s="399"/>
      <c r="E371" s="399">
        <v>1617000</v>
      </c>
      <c r="F371" s="166"/>
      <c r="G371" s="171">
        <f t="shared" si="34"/>
        <v>1617000</v>
      </c>
    </row>
    <row r="372" spans="1:7" ht="15.75" customHeight="1">
      <c r="A372" s="126"/>
      <c r="B372" s="126"/>
      <c r="C372" s="127"/>
      <c r="D372" s="127"/>
      <c r="E372" s="127"/>
      <c r="F372" s="127"/>
      <c r="G372" s="127"/>
    </row>
    <row r="373" spans="1:7" ht="15.75" customHeight="1">
      <c r="A373" s="603" t="s">
        <v>819</v>
      </c>
      <c r="B373" s="592"/>
      <c r="C373" s="592"/>
      <c r="D373" s="592"/>
      <c r="E373" s="592"/>
      <c r="F373" s="592"/>
      <c r="G373" s="593"/>
    </row>
    <row r="374" spans="1:7" ht="15.75" customHeight="1">
      <c r="A374" s="612" t="s">
        <v>820</v>
      </c>
      <c r="B374" s="593"/>
      <c r="C374" s="613" t="s">
        <v>639</v>
      </c>
      <c r="D374" s="593"/>
      <c r="E374" s="613" t="s">
        <v>822</v>
      </c>
      <c r="F374" s="592"/>
      <c r="G374" s="593"/>
    </row>
    <row r="375" spans="1:7" ht="15.75" customHeight="1">
      <c r="A375" s="611" t="s">
        <v>347</v>
      </c>
      <c r="B375" s="611" t="s">
        <v>348</v>
      </c>
      <c r="C375" s="614" t="s">
        <v>349</v>
      </c>
      <c r="D375" s="592"/>
      <c r="E375" s="592"/>
      <c r="F375" s="592"/>
      <c r="G375" s="593"/>
    </row>
    <row r="376" spans="1:7" ht="15.75" customHeight="1">
      <c r="A376" s="597"/>
      <c r="B376" s="597"/>
      <c r="C376" s="398" t="s">
        <v>723</v>
      </c>
      <c r="D376" s="399" t="s">
        <v>351</v>
      </c>
      <c r="E376" s="398" t="s">
        <v>555</v>
      </c>
      <c r="F376" s="398" t="s">
        <v>353</v>
      </c>
      <c r="G376" s="398" t="s">
        <v>297</v>
      </c>
    </row>
    <row r="377" spans="1:7" ht="15.75" customHeight="1">
      <c r="A377" s="358" t="s">
        <v>328</v>
      </c>
      <c r="B377" s="358">
        <v>9</v>
      </c>
      <c r="C377" s="207">
        <v>18000</v>
      </c>
      <c r="D377" s="207">
        <v>450</v>
      </c>
      <c r="E377" s="207">
        <v>45000</v>
      </c>
      <c r="F377" s="133"/>
      <c r="G377" s="133">
        <f t="shared" ref="G377:G392" si="35">SUM(C377:E377)</f>
        <v>63450</v>
      </c>
    </row>
    <row r="378" spans="1:7" ht="15.75" customHeight="1">
      <c r="A378" s="358" t="s">
        <v>329</v>
      </c>
      <c r="B378" s="358">
        <v>8</v>
      </c>
      <c r="C378" s="207">
        <v>16000</v>
      </c>
      <c r="D378" s="207">
        <v>400</v>
      </c>
      <c r="E378" s="207">
        <v>32000</v>
      </c>
      <c r="F378" s="133"/>
      <c r="G378" s="133">
        <f t="shared" si="35"/>
        <v>48400</v>
      </c>
    </row>
    <row r="379" spans="1:7" ht="15.75" customHeight="1">
      <c r="A379" s="358" t="s">
        <v>330</v>
      </c>
      <c r="B379" s="358">
        <v>9</v>
      </c>
      <c r="C379" s="207">
        <v>18000</v>
      </c>
      <c r="D379" s="207">
        <v>450</v>
      </c>
      <c r="E379" s="207">
        <v>72000</v>
      </c>
      <c r="F379" s="133"/>
      <c r="G379" s="133">
        <f t="shared" si="35"/>
        <v>90450</v>
      </c>
    </row>
    <row r="380" spans="1:7" ht="15.75" customHeight="1">
      <c r="A380" s="358" t="s">
        <v>331</v>
      </c>
      <c r="B380" s="358">
        <v>13</v>
      </c>
      <c r="C380" s="207">
        <v>26000</v>
      </c>
      <c r="D380" s="207">
        <v>650</v>
      </c>
      <c r="E380" s="207">
        <v>26000</v>
      </c>
      <c r="F380" s="133"/>
      <c r="G380" s="133">
        <f t="shared" si="35"/>
        <v>52650</v>
      </c>
    </row>
    <row r="381" spans="1:7" ht="15.75" customHeight="1">
      <c r="A381" s="358" t="s">
        <v>725</v>
      </c>
      <c r="B381" s="358">
        <v>11</v>
      </c>
      <c r="C381" s="207">
        <v>22000</v>
      </c>
      <c r="D381" s="207">
        <v>550</v>
      </c>
      <c r="E381" s="207">
        <v>22000</v>
      </c>
      <c r="F381" s="133"/>
      <c r="G381" s="133">
        <f t="shared" si="35"/>
        <v>44550</v>
      </c>
    </row>
    <row r="382" spans="1:7" ht="15.75" customHeight="1">
      <c r="A382" s="358" t="s">
        <v>726</v>
      </c>
      <c r="B382" s="358">
        <v>7</v>
      </c>
      <c r="C382" s="207">
        <v>14000</v>
      </c>
      <c r="D382" s="207">
        <v>350</v>
      </c>
      <c r="E382" s="207">
        <v>105000</v>
      </c>
      <c r="F382" s="133"/>
      <c r="G382" s="133">
        <f t="shared" si="35"/>
        <v>119350</v>
      </c>
    </row>
    <row r="383" spans="1:7" ht="15.75" customHeight="1">
      <c r="A383" s="358" t="s">
        <v>334</v>
      </c>
      <c r="B383" s="358">
        <v>9</v>
      </c>
      <c r="C383" s="207">
        <v>18000</v>
      </c>
      <c r="D383" s="207">
        <v>450</v>
      </c>
      <c r="E383" s="207">
        <v>135000</v>
      </c>
      <c r="F383" s="133"/>
      <c r="G383" s="133">
        <f t="shared" si="35"/>
        <v>153450</v>
      </c>
    </row>
    <row r="384" spans="1:7" ht="15.75" customHeight="1">
      <c r="A384" s="358" t="s">
        <v>335</v>
      </c>
      <c r="B384" s="358">
        <v>10</v>
      </c>
      <c r="C384" s="207">
        <v>20000</v>
      </c>
      <c r="D384" s="207">
        <v>500</v>
      </c>
      <c r="E384" s="207">
        <v>10000</v>
      </c>
      <c r="F384" s="133"/>
      <c r="G384" s="133">
        <f t="shared" si="35"/>
        <v>30500</v>
      </c>
    </row>
    <row r="385" spans="1:7" ht="15.75" customHeight="1">
      <c r="A385" s="358" t="s">
        <v>336</v>
      </c>
      <c r="B385" s="358">
        <v>10</v>
      </c>
      <c r="C385" s="207">
        <v>20000</v>
      </c>
      <c r="D385" s="207">
        <v>500</v>
      </c>
      <c r="E385" s="207">
        <v>150000</v>
      </c>
      <c r="F385" s="133"/>
      <c r="G385" s="133">
        <f t="shared" si="35"/>
        <v>170500</v>
      </c>
    </row>
    <row r="386" spans="1:7" ht="15.75" customHeight="1">
      <c r="A386" s="358" t="s">
        <v>337</v>
      </c>
      <c r="B386" s="358">
        <v>8</v>
      </c>
      <c r="C386" s="207">
        <v>16000</v>
      </c>
      <c r="D386" s="207">
        <v>400</v>
      </c>
      <c r="E386" s="207">
        <v>120000</v>
      </c>
      <c r="F386" s="133"/>
      <c r="G386" s="133">
        <f t="shared" si="35"/>
        <v>136400</v>
      </c>
    </row>
    <row r="387" spans="1:7" ht="15.75" customHeight="1">
      <c r="A387" s="358" t="s">
        <v>338</v>
      </c>
      <c r="B387" s="358">
        <v>8</v>
      </c>
      <c r="C387" s="207">
        <v>16000</v>
      </c>
      <c r="D387" s="207">
        <v>400</v>
      </c>
      <c r="E387" s="207">
        <v>120000</v>
      </c>
      <c r="F387" s="133"/>
      <c r="G387" s="133">
        <f t="shared" si="35"/>
        <v>136400</v>
      </c>
    </row>
    <row r="388" spans="1:7" ht="15.75" customHeight="1">
      <c r="A388" s="358" t="s">
        <v>339</v>
      </c>
      <c r="B388" s="358">
        <v>7</v>
      </c>
      <c r="C388" s="207">
        <v>14000</v>
      </c>
      <c r="D388" s="207">
        <v>350</v>
      </c>
      <c r="E388" s="207">
        <v>105000</v>
      </c>
      <c r="F388" s="133"/>
      <c r="G388" s="133">
        <f t="shared" si="35"/>
        <v>119350</v>
      </c>
    </row>
    <row r="389" spans="1:7" ht="15.75" customHeight="1">
      <c r="A389" s="358" t="s">
        <v>340</v>
      </c>
      <c r="B389" s="358">
        <v>8</v>
      </c>
      <c r="C389" s="207">
        <v>16000</v>
      </c>
      <c r="D389" s="207">
        <v>400</v>
      </c>
      <c r="E389" s="207">
        <v>16000</v>
      </c>
      <c r="F389" s="133"/>
      <c r="G389" s="133">
        <f t="shared" si="35"/>
        <v>32400</v>
      </c>
    </row>
    <row r="390" spans="1:7" ht="15.75" customHeight="1">
      <c r="A390" s="358" t="s">
        <v>341</v>
      </c>
      <c r="B390" s="358">
        <v>6</v>
      </c>
      <c r="C390" s="207">
        <v>12000</v>
      </c>
      <c r="D390" s="207">
        <v>300</v>
      </c>
      <c r="E390" s="207">
        <v>24000</v>
      </c>
      <c r="F390" s="133"/>
      <c r="G390" s="133">
        <f t="shared" si="35"/>
        <v>36300</v>
      </c>
    </row>
    <row r="391" spans="1:7" ht="15.75" customHeight="1">
      <c r="A391" s="358" t="s">
        <v>342</v>
      </c>
      <c r="B391" s="358">
        <v>7</v>
      </c>
      <c r="C391" s="207">
        <v>14000</v>
      </c>
      <c r="D391" s="207">
        <v>350</v>
      </c>
      <c r="E391" s="207">
        <v>105000</v>
      </c>
      <c r="F391" s="133"/>
      <c r="G391" s="133">
        <f t="shared" si="35"/>
        <v>119350</v>
      </c>
    </row>
    <row r="392" spans="1:7" ht="15.75" customHeight="1">
      <c r="A392" s="299" t="s">
        <v>297</v>
      </c>
      <c r="B392" s="299">
        <v>130</v>
      </c>
      <c r="C392" s="399">
        <v>260000</v>
      </c>
      <c r="D392" s="399">
        <v>6500</v>
      </c>
      <c r="E392" s="399">
        <v>1087000</v>
      </c>
      <c r="F392" s="166"/>
      <c r="G392" s="171">
        <f t="shared" si="35"/>
        <v>1353500</v>
      </c>
    </row>
    <row r="393" spans="1:7" ht="15.75" customHeight="1">
      <c r="A393" s="126"/>
      <c r="B393" s="126"/>
      <c r="C393" s="126"/>
      <c r="D393" s="127"/>
      <c r="E393" s="127"/>
      <c r="F393" s="126"/>
      <c r="G393" s="126"/>
    </row>
    <row r="394" spans="1:7" ht="15.75" customHeight="1">
      <c r="A394" s="603" t="s">
        <v>826</v>
      </c>
      <c r="B394" s="592"/>
      <c r="C394" s="592"/>
      <c r="D394" s="592"/>
      <c r="E394" s="592"/>
      <c r="F394" s="592"/>
      <c r="G394" s="593"/>
    </row>
    <row r="395" spans="1:7" ht="15.75" customHeight="1">
      <c r="A395" s="612" t="s">
        <v>828</v>
      </c>
      <c r="B395" s="593"/>
      <c r="C395" s="613" t="s">
        <v>830</v>
      </c>
      <c r="D395" s="593"/>
      <c r="E395" s="613" t="s">
        <v>822</v>
      </c>
      <c r="F395" s="592"/>
      <c r="G395" s="593"/>
    </row>
    <row r="396" spans="1:7" ht="15.75" customHeight="1">
      <c r="A396" s="611" t="s">
        <v>347</v>
      </c>
      <c r="B396" s="611" t="s">
        <v>348</v>
      </c>
      <c r="C396" s="614" t="s">
        <v>349</v>
      </c>
      <c r="D396" s="592"/>
      <c r="E396" s="592"/>
      <c r="F396" s="592"/>
      <c r="G396" s="593"/>
    </row>
    <row r="397" spans="1:7" ht="15.75" customHeight="1">
      <c r="A397" s="597"/>
      <c r="B397" s="597"/>
      <c r="C397" s="398" t="s">
        <v>723</v>
      </c>
      <c r="D397" s="399" t="s">
        <v>351</v>
      </c>
      <c r="E397" s="398" t="s">
        <v>555</v>
      </c>
      <c r="F397" s="398" t="s">
        <v>353</v>
      </c>
      <c r="G397" s="398" t="s">
        <v>297</v>
      </c>
    </row>
    <row r="398" spans="1:7" ht="15.75" customHeight="1">
      <c r="A398" s="358" t="s">
        <v>328</v>
      </c>
      <c r="B398" s="358">
        <v>375</v>
      </c>
      <c r="C398" s="207">
        <v>750000</v>
      </c>
      <c r="D398" s="207">
        <v>18750</v>
      </c>
      <c r="E398" s="207">
        <v>225000</v>
      </c>
      <c r="F398" s="133"/>
      <c r="G398" s="133">
        <f t="shared" ref="G398:G413" si="36">SUM(C398:E398)</f>
        <v>993750</v>
      </c>
    </row>
    <row r="399" spans="1:7" ht="15.75" customHeight="1">
      <c r="A399" s="358" t="s">
        <v>329</v>
      </c>
      <c r="B399" s="358">
        <v>580</v>
      </c>
      <c r="C399" s="207">
        <v>1160000</v>
      </c>
      <c r="D399" s="207">
        <v>29000</v>
      </c>
      <c r="E399" s="207">
        <v>348000</v>
      </c>
      <c r="F399" s="133"/>
      <c r="G399" s="133">
        <f t="shared" si="36"/>
        <v>1537000</v>
      </c>
    </row>
    <row r="400" spans="1:7" ht="15.75" customHeight="1">
      <c r="A400" s="358" t="s">
        <v>330</v>
      </c>
      <c r="B400" s="358">
        <v>445</v>
      </c>
      <c r="C400" s="207">
        <v>890000</v>
      </c>
      <c r="D400" s="207">
        <v>22250</v>
      </c>
      <c r="E400" s="207">
        <v>267000</v>
      </c>
      <c r="F400" s="133"/>
      <c r="G400" s="133">
        <f t="shared" si="36"/>
        <v>1179250</v>
      </c>
    </row>
    <row r="401" spans="1:7" ht="15.75" customHeight="1">
      <c r="A401" s="358" t="s">
        <v>331</v>
      </c>
      <c r="B401" s="358">
        <v>580</v>
      </c>
      <c r="C401" s="207">
        <v>1160000</v>
      </c>
      <c r="D401" s="207">
        <v>29000</v>
      </c>
      <c r="E401" s="207">
        <v>348000</v>
      </c>
      <c r="F401" s="133"/>
      <c r="G401" s="133">
        <f t="shared" si="36"/>
        <v>1537000</v>
      </c>
    </row>
    <row r="402" spans="1:7" ht="15.75" customHeight="1">
      <c r="A402" s="358" t="s">
        <v>725</v>
      </c>
      <c r="B402" s="358">
        <v>615</v>
      </c>
      <c r="C402" s="207">
        <v>1230000</v>
      </c>
      <c r="D402" s="207">
        <v>30750</v>
      </c>
      <c r="E402" s="207">
        <v>369000</v>
      </c>
      <c r="F402" s="133"/>
      <c r="G402" s="133">
        <f t="shared" si="36"/>
        <v>1629750</v>
      </c>
    </row>
    <row r="403" spans="1:7" ht="15.75" customHeight="1">
      <c r="A403" s="358" t="s">
        <v>726</v>
      </c>
      <c r="B403" s="358">
        <v>355</v>
      </c>
      <c r="C403" s="207">
        <v>710000</v>
      </c>
      <c r="D403" s="207">
        <v>17750</v>
      </c>
      <c r="E403" s="207">
        <v>2130000</v>
      </c>
      <c r="F403" s="133"/>
      <c r="G403" s="133">
        <f t="shared" si="36"/>
        <v>2857750</v>
      </c>
    </row>
    <row r="404" spans="1:7" ht="15.75" customHeight="1">
      <c r="A404" s="358" t="s">
        <v>334</v>
      </c>
      <c r="B404" s="358">
        <v>535</v>
      </c>
      <c r="C404" s="207">
        <v>1070000</v>
      </c>
      <c r="D404" s="207">
        <v>26750</v>
      </c>
      <c r="E404" s="207">
        <v>321000</v>
      </c>
      <c r="F404" s="133"/>
      <c r="G404" s="133">
        <f t="shared" si="36"/>
        <v>1417750</v>
      </c>
    </row>
    <row r="405" spans="1:7" ht="15.75" customHeight="1">
      <c r="A405" s="358" t="s">
        <v>335</v>
      </c>
      <c r="B405" s="358">
        <v>585</v>
      </c>
      <c r="C405" s="207">
        <v>1170000</v>
      </c>
      <c r="D405" s="207">
        <v>29250</v>
      </c>
      <c r="E405" s="207">
        <v>351000</v>
      </c>
      <c r="F405" s="133"/>
      <c r="G405" s="133">
        <f t="shared" si="36"/>
        <v>1550250</v>
      </c>
    </row>
    <row r="406" spans="1:7" ht="15.75" customHeight="1">
      <c r="A406" s="358" t="s">
        <v>336</v>
      </c>
      <c r="B406" s="358">
        <v>580</v>
      </c>
      <c r="C406" s="207">
        <v>1160000</v>
      </c>
      <c r="D406" s="207">
        <v>29000</v>
      </c>
      <c r="E406" s="207">
        <v>348000</v>
      </c>
      <c r="F406" s="133"/>
      <c r="G406" s="133">
        <f t="shared" si="36"/>
        <v>1537000</v>
      </c>
    </row>
    <row r="407" spans="1:7" ht="15.75" customHeight="1">
      <c r="A407" s="358" t="s">
        <v>337</v>
      </c>
      <c r="B407" s="358">
        <v>680</v>
      </c>
      <c r="C407" s="207">
        <v>1360000</v>
      </c>
      <c r="D407" s="207">
        <v>34000</v>
      </c>
      <c r="E407" s="207">
        <v>408000</v>
      </c>
      <c r="F407" s="133"/>
      <c r="G407" s="133">
        <f t="shared" si="36"/>
        <v>1802000</v>
      </c>
    </row>
    <row r="408" spans="1:7" ht="15.75" customHeight="1">
      <c r="A408" s="358" t="s">
        <v>338</v>
      </c>
      <c r="B408" s="358">
        <v>335</v>
      </c>
      <c r="C408" s="207">
        <v>670000</v>
      </c>
      <c r="D408" s="207">
        <v>16750</v>
      </c>
      <c r="E408" s="207">
        <v>201000</v>
      </c>
      <c r="F408" s="133"/>
      <c r="G408" s="133">
        <f t="shared" si="36"/>
        <v>887750</v>
      </c>
    </row>
    <row r="409" spans="1:7" ht="15.75" customHeight="1">
      <c r="A409" s="358" t="s">
        <v>339</v>
      </c>
      <c r="B409" s="358">
        <v>420</v>
      </c>
      <c r="C409" s="207">
        <v>840000</v>
      </c>
      <c r="D409" s="207">
        <v>21000</v>
      </c>
      <c r="E409" s="207">
        <v>252000</v>
      </c>
      <c r="F409" s="133"/>
      <c r="G409" s="133">
        <f t="shared" si="36"/>
        <v>1113000</v>
      </c>
    </row>
    <row r="410" spans="1:7" ht="15.75" customHeight="1">
      <c r="A410" s="358" t="s">
        <v>340</v>
      </c>
      <c r="B410" s="358">
        <v>215</v>
      </c>
      <c r="C410" s="207">
        <v>430000</v>
      </c>
      <c r="D410" s="207">
        <v>10750</v>
      </c>
      <c r="E410" s="207">
        <v>129000</v>
      </c>
      <c r="F410" s="133"/>
      <c r="G410" s="133">
        <f t="shared" si="36"/>
        <v>569750</v>
      </c>
    </row>
    <row r="411" spans="1:7" ht="15.75" customHeight="1">
      <c r="A411" s="358" t="s">
        <v>341</v>
      </c>
      <c r="B411" s="358">
        <v>225</v>
      </c>
      <c r="C411" s="207">
        <v>450000</v>
      </c>
      <c r="D411" s="207">
        <v>11250</v>
      </c>
      <c r="E411" s="207">
        <v>135000</v>
      </c>
      <c r="F411" s="133"/>
      <c r="G411" s="133">
        <f t="shared" si="36"/>
        <v>596250</v>
      </c>
    </row>
    <row r="412" spans="1:7" ht="15.75" customHeight="1">
      <c r="A412" s="358" t="s">
        <v>342</v>
      </c>
      <c r="B412" s="358">
        <v>335</v>
      </c>
      <c r="C412" s="207">
        <v>670000</v>
      </c>
      <c r="D412" s="207">
        <v>16750</v>
      </c>
      <c r="E412" s="207">
        <v>201000</v>
      </c>
      <c r="F412" s="133"/>
      <c r="G412" s="133">
        <f t="shared" si="36"/>
        <v>887750</v>
      </c>
    </row>
    <row r="413" spans="1:7" ht="15.75" customHeight="1">
      <c r="A413" s="299" t="s">
        <v>297</v>
      </c>
      <c r="B413" s="299">
        <f>SUM(B398:B412)</f>
        <v>6860</v>
      </c>
      <c r="C413" s="399">
        <v>13720000</v>
      </c>
      <c r="D413" s="399">
        <v>343000</v>
      </c>
      <c r="E413" s="399">
        <v>6033000</v>
      </c>
      <c r="F413" s="166"/>
      <c r="G413" s="171">
        <f t="shared" si="36"/>
        <v>20096000</v>
      </c>
    </row>
    <row r="414" spans="1:7" ht="15.75" customHeight="1">
      <c r="A414" s="126"/>
      <c r="B414" s="126"/>
      <c r="C414" s="126"/>
      <c r="D414" s="127"/>
      <c r="E414" s="127"/>
      <c r="F414" s="126"/>
      <c r="G414" s="126"/>
    </row>
    <row r="415" spans="1:7" ht="15.75" customHeight="1"/>
    <row r="416" spans="1:7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13">
    <mergeCell ref="A328:G328"/>
    <mergeCell ref="A281:G281"/>
    <mergeCell ref="A283:A284"/>
    <mergeCell ref="B306:B307"/>
    <mergeCell ref="A306:A307"/>
    <mergeCell ref="C259:G259"/>
    <mergeCell ref="A353:B353"/>
    <mergeCell ref="B354:B355"/>
    <mergeCell ref="A354:A355"/>
    <mergeCell ref="C354:G354"/>
    <mergeCell ref="A352:G352"/>
    <mergeCell ref="B259:B260"/>
    <mergeCell ref="A212:A213"/>
    <mergeCell ref="B212:B213"/>
    <mergeCell ref="C212:G212"/>
    <mergeCell ref="A259:A260"/>
    <mergeCell ref="A236:A237"/>
    <mergeCell ref="B236:B237"/>
    <mergeCell ref="C236:G236"/>
    <mergeCell ref="D235:G235"/>
    <mergeCell ref="A234:G234"/>
    <mergeCell ref="A257:G257"/>
    <mergeCell ref="A330:A331"/>
    <mergeCell ref="B330:B331"/>
    <mergeCell ref="A304:G304"/>
    <mergeCell ref="C306:G306"/>
    <mergeCell ref="E353:G353"/>
    <mergeCell ref="C353:D353"/>
    <mergeCell ref="C330:G330"/>
    <mergeCell ref="A191:A192"/>
    <mergeCell ref="B170:B171"/>
    <mergeCell ref="A190:B190"/>
    <mergeCell ref="B149:B150"/>
    <mergeCell ref="A149:A150"/>
    <mergeCell ref="B69:B70"/>
    <mergeCell ref="A68:B68"/>
    <mergeCell ref="A69:A70"/>
    <mergeCell ref="A48:A49"/>
    <mergeCell ref="A90:B90"/>
    <mergeCell ref="A113:A114"/>
    <mergeCell ref="B113:B114"/>
    <mergeCell ref="A127:B127"/>
    <mergeCell ref="B128:B129"/>
    <mergeCell ref="A128:A129"/>
    <mergeCell ref="A26:B26"/>
    <mergeCell ref="A47:B47"/>
    <mergeCell ref="B48:B49"/>
    <mergeCell ref="A27:A28"/>
    <mergeCell ref="B27:B28"/>
    <mergeCell ref="A169:B169"/>
    <mergeCell ref="A112:B112"/>
    <mergeCell ref="C374:D374"/>
    <mergeCell ref="A374:B374"/>
    <mergeCell ref="B283:B284"/>
    <mergeCell ref="C283:G283"/>
    <mergeCell ref="B191:B192"/>
    <mergeCell ref="A170:A171"/>
    <mergeCell ref="D211:G211"/>
    <mergeCell ref="A210:G210"/>
    <mergeCell ref="E190:G190"/>
    <mergeCell ref="C191:G191"/>
    <mergeCell ref="C190:D190"/>
    <mergeCell ref="A189:G189"/>
    <mergeCell ref="C90:D90"/>
    <mergeCell ref="C127:D127"/>
    <mergeCell ref="A46:G46"/>
    <mergeCell ref="C48:G48"/>
    <mergeCell ref="C91:G91"/>
    <mergeCell ref="A395:B395"/>
    <mergeCell ref="A396:A397"/>
    <mergeCell ref="B396:B397"/>
    <mergeCell ref="E395:G395"/>
    <mergeCell ref="A394:G394"/>
    <mergeCell ref="E374:G374"/>
    <mergeCell ref="C375:G375"/>
    <mergeCell ref="A373:G373"/>
    <mergeCell ref="C395:D395"/>
    <mergeCell ref="A375:A376"/>
    <mergeCell ref="B375:B376"/>
    <mergeCell ref="C396:G396"/>
    <mergeCell ref="C69:G69"/>
    <mergeCell ref="A67:G67"/>
    <mergeCell ref="E169:G169"/>
    <mergeCell ref="A147:G147"/>
    <mergeCell ref="A168:G168"/>
    <mergeCell ref="E148:G148"/>
    <mergeCell ref="C149:G149"/>
    <mergeCell ref="C148:D148"/>
    <mergeCell ref="A148:B148"/>
    <mergeCell ref="C170:G170"/>
    <mergeCell ref="A25:G25"/>
    <mergeCell ref="A2:G3"/>
    <mergeCell ref="A5:B5"/>
    <mergeCell ref="A1:G1"/>
    <mergeCell ref="C47:D47"/>
    <mergeCell ref="C169:D169"/>
    <mergeCell ref="E26:G26"/>
    <mergeCell ref="E47:G47"/>
    <mergeCell ref="C26:D26"/>
    <mergeCell ref="C27:G27"/>
    <mergeCell ref="E127:G127"/>
    <mergeCell ref="A126:G126"/>
    <mergeCell ref="C113:G113"/>
    <mergeCell ref="E112:G112"/>
    <mergeCell ref="C112:D112"/>
    <mergeCell ref="A111:G111"/>
    <mergeCell ref="C128:G128"/>
    <mergeCell ref="A91:A92"/>
    <mergeCell ref="B91:B92"/>
    <mergeCell ref="E90:G90"/>
    <mergeCell ref="A89:G89"/>
    <mergeCell ref="C68:D68"/>
    <mergeCell ref="E68:G68"/>
  </mergeCells>
  <pageMargins left="0.7" right="0.7" top="0.75" bottom="0.75" header="0" footer="0"/>
  <pageSetup orientation="landscape"/>
  <drawing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H1000"/>
  <sheetViews>
    <sheetView workbookViewId="0"/>
  </sheetViews>
  <sheetFormatPr defaultColWidth="14.44140625" defaultRowHeight="15" customHeight="1"/>
  <cols>
    <col min="1" max="1" width="5.88671875" customWidth="1"/>
    <col min="2" max="2" width="7.6640625" customWidth="1"/>
    <col min="3" max="3" width="17.109375" customWidth="1"/>
    <col min="4" max="4" width="16" customWidth="1"/>
    <col min="5" max="5" width="27.33203125" customWidth="1"/>
    <col min="6" max="6" width="42.6640625" customWidth="1"/>
    <col min="7" max="7" width="40.109375" customWidth="1"/>
    <col min="8" max="8" width="17.6640625" customWidth="1"/>
  </cols>
  <sheetData>
    <row r="1" spans="1:8" ht="14.4">
      <c r="A1" s="14" t="s">
        <v>356</v>
      </c>
      <c r="B1" s="14"/>
      <c r="C1" s="14"/>
      <c r="D1" s="14"/>
      <c r="E1" s="14"/>
      <c r="F1" s="14" t="s">
        <v>357</v>
      </c>
      <c r="G1" s="14"/>
      <c r="H1" s="14"/>
    </row>
    <row r="2" spans="1:8" ht="14.4">
      <c r="A2" s="14" t="s">
        <v>358</v>
      </c>
      <c r="B2" s="14"/>
      <c r="C2" s="14"/>
      <c r="D2" s="14"/>
      <c r="E2" s="14"/>
      <c r="F2" s="14"/>
      <c r="G2" s="14"/>
      <c r="H2" s="14"/>
    </row>
    <row r="3" spans="1:8" ht="14.4">
      <c r="A3" s="14"/>
      <c r="B3" s="14"/>
      <c r="C3" s="14"/>
      <c r="D3" s="14"/>
      <c r="E3" s="14"/>
      <c r="F3" s="14"/>
      <c r="G3" s="14"/>
      <c r="H3" s="14"/>
    </row>
    <row r="4" spans="1:8" ht="14.4">
      <c r="A4" s="152" t="s">
        <v>359</v>
      </c>
      <c r="B4" s="153" t="s">
        <v>339</v>
      </c>
      <c r="C4" s="153"/>
      <c r="D4" s="153"/>
      <c r="E4" s="153"/>
      <c r="F4" s="153"/>
      <c r="G4" s="153"/>
      <c r="H4" s="153"/>
    </row>
    <row r="5" spans="1:8" ht="14.4">
      <c r="A5" s="155" t="s">
        <v>360</v>
      </c>
      <c r="B5" s="157" t="s">
        <v>359</v>
      </c>
      <c r="C5" s="157" t="s">
        <v>361</v>
      </c>
      <c r="D5" s="157" t="s">
        <v>362</v>
      </c>
      <c r="E5" s="157" t="s">
        <v>363</v>
      </c>
      <c r="F5" s="157" t="s">
        <v>364</v>
      </c>
      <c r="G5" s="157" t="s">
        <v>365</v>
      </c>
      <c r="H5" s="157" t="s">
        <v>366</v>
      </c>
    </row>
    <row r="6" spans="1:8" ht="14.4">
      <c r="A6" s="155"/>
      <c r="B6" s="157"/>
      <c r="C6" s="157"/>
      <c r="D6" s="157"/>
      <c r="E6" s="157"/>
      <c r="F6" s="157"/>
      <c r="G6" s="157"/>
      <c r="H6" s="157"/>
    </row>
    <row r="7" spans="1:8" ht="14.4">
      <c r="A7" s="155"/>
      <c r="B7" s="157" t="s">
        <v>339</v>
      </c>
      <c r="C7" s="157" t="s">
        <v>367</v>
      </c>
      <c r="D7" s="157" t="s">
        <v>368</v>
      </c>
      <c r="E7" s="157" t="s">
        <v>369</v>
      </c>
      <c r="F7" s="157" t="s">
        <v>370</v>
      </c>
      <c r="G7" s="157" t="s">
        <v>371</v>
      </c>
      <c r="H7" s="160">
        <v>5789212</v>
      </c>
    </row>
    <row r="8" spans="1:8" ht="14.4">
      <c r="A8" s="155"/>
      <c r="B8" s="157" t="s">
        <v>339</v>
      </c>
      <c r="C8" s="157" t="s">
        <v>367</v>
      </c>
      <c r="D8" s="157" t="s">
        <v>372</v>
      </c>
      <c r="E8" s="157" t="s">
        <v>373</v>
      </c>
      <c r="F8" s="157" t="s">
        <v>375</v>
      </c>
      <c r="G8" s="157" t="s">
        <v>376</v>
      </c>
      <c r="H8" s="160">
        <v>6659107</v>
      </c>
    </row>
    <row r="9" spans="1:8" ht="14.4">
      <c r="A9" s="155"/>
      <c r="B9" s="157" t="s">
        <v>339</v>
      </c>
      <c r="C9" s="157" t="s">
        <v>367</v>
      </c>
      <c r="D9" s="628" t="s">
        <v>377</v>
      </c>
      <c r="E9" s="157" t="s">
        <v>373</v>
      </c>
      <c r="F9" s="157" t="s">
        <v>375</v>
      </c>
      <c r="G9" s="157" t="s">
        <v>378</v>
      </c>
      <c r="H9" s="160">
        <v>3000000</v>
      </c>
    </row>
    <row r="10" spans="1:8" ht="14.4">
      <c r="A10" s="155"/>
      <c r="B10" s="157" t="s">
        <v>339</v>
      </c>
      <c r="C10" s="157" t="s">
        <v>367</v>
      </c>
      <c r="D10" s="597"/>
      <c r="E10" s="157" t="s">
        <v>373</v>
      </c>
      <c r="F10" s="157" t="s">
        <v>375</v>
      </c>
      <c r="G10" s="157" t="s">
        <v>379</v>
      </c>
      <c r="H10" s="160">
        <v>2500381</v>
      </c>
    </row>
    <row r="11" spans="1:8" ht="14.4">
      <c r="A11" s="155"/>
      <c r="B11" s="157" t="s">
        <v>339</v>
      </c>
      <c r="C11" s="157" t="s">
        <v>367</v>
      </c>
      <c r="D11" s="628" t="s">
        <v>380</v>
      </c>
      <c r="E11" s="157" t="s">
        <v>373</v>
      </c>
      <c r="F11" s="157" t="s">
        <v>375</v>
      </c>
      <c r="G11" s="157" t="s">
        <v>381</v>
      </c>
      <c r="H11" s="160">
        <v>3600000</v>
      </c>
    </row>
    <row r="12" spans="1:8" ht="14.4">
      <c r="A12" s="155"/>
      <c r="B12" s="157" t="s">
        <v>339</v>
      </c>
      <c r="C12" s="157" t="s">
        <v>367</v>
      </c>
      <c r="D12" s="597"/>
      <c r="E12" s="157" t="s">
        <v>373</v>
      </c>
      <c r="F12" s="157" t="s">
        <v>375</v>
      </c>
      <c r="G12" s="157" t="s">
        <v>382</v>
      </c>
      <c r="H12" s="160">
        <v>3641583</v>
      </c>
    </row>
    <row r="13" spans="1:8" ht="14.4">
      <c r="A13" s="155"/>
      <c r="B13" s="157" t="s">
        <v>339</v>
      </c>
      <c r="C13" s="157" t="s">
        <v>367</v>
      </c>
      <c r="D13" s="157" t="s">
        <v>383</v>
      </c>
      <c r="E13" s="157" t="s">
        <v>373</v>
      </c>
      <c r="F13" s="157" t="s">
        <v>375</v>
      </c>
      <c r="G13" s="157" t="s">
        <v>384</v>
      </c>
      <c r="H13" s="160">
        <v>7916368</v>
      </c>
    </row>
    <row r="14" spans="1:8" ht="14.4">
      <c r="A14" s="155"/>
      <c r="B14" s="157" t="s">
        <v>339</v>
      </c>
      <c r="C14" s="157" t="s">
        <v>367</v>
      </c>
      <c r="D14" s="157" t="s">
        <v>385</v>
      </c>
      <c r="E14" s="157" t="s">
        <v>373</v>
      </c>
      <c r="F14" s="157" t="s">
        <v>375</v>
      </c>
      <c r="G14" s="157" t="s">
        <v>386</v>
      </c>
      <c r="H14" s="160">
        <v>6211222</v>
      </c>
    </row>
    <row r="15" spans="1:8" ht="14.4">
      <c r="A15" s="155"/>
      <c r="B15" s="157" t="s">
        <v>339</v>
      </c>
      <c r="C15" s="157" t="s">
        <v>367</v>
      </c>
      <c r="D15" s="157" t="s">
        <v>387</v>
      </c>
      <c r="E15" s="157" t="s">
        <v>373</v>
      </c>
      <c r="F15" s="157" t="s">
        <v>375</v>
      </c>
      <c r="G15" s="157" t="s">
        <v>388</v>
      </c>
      <c r="H15" s="160">
        <v>5745367</v>
      </c>
    </row>
    <row r="16" spans="1:8" ht="14.4">
      <c r="A16" s="155"/>
      <c r="B16" s="157" t="s">
        <v>339</v>
      </c>
      <c r="C16" s="157" t="s">
        <v>367</v>
      </c>
      <c r="D16" s="157" t="s">
        <v>389</v>
      </c>
      <c r="E16" s="157" t="s">
        <v>369</v>
      </c>
      <c r="F16" s="157" t="s">
        <v>390</v>
      </c>
      <c r="G16" s="157" t="s">
        <v>391</v>
      </c>
      <c r="H16" s="160">
        <v>6063791</v>
      </c>
    </row>
    <row r="17" spans="1:8" ht="14.4">
      <c r="A17" s="155"/>
      <c r="B17" s="157" t="s">
        <v>339</v>
      </c>
      <c r="C17" s="157" t="s">
        <v>367</v>
      </c>
      <c r="D17" s="157" t="s">
        <v>392</v>
      </c>
      <c r="E17" s="157" t="s">
        <v>373</v>
      </c>
      <c r="F17" s="157" t="s">
        <v>375</v>
      </c>
      <c r="G17" s="157" t="s">
        <v>393</v>
      </c>
      <c r="H17" s="160">
        <v>5903209</v>
      </c>
    </row>
    <row r="18" spans="1:8" ht="14.4">
      <c r="A18" s="155"/>
      <c r="B18" s="157" t="s">
        <v>339</v>
      </c>
      <c r="C18" s="157" t="s">
        <v>367</v>
      </c>
      <c r="D18" s="157" t="s">
        <v>394</v>
      </c>
      <c r="E18" s="157" t="s">
        <v>369</v>
      </c>
      <c r="F18" s="157" t="s">
        <v>395</v>
      </c>
      <c r="G18" s="157" t="s">
        <v>396</v>
      </c>
      <c r="H18" s="160">
        <v>7762937</v>
      </c>
    </row>
    <row r="19" spans="1:8" ht="14.4">
      <c r="A19" s="155"/>
      <c r="B19" s="157" t="s">
        <v>339</v>
      </c>
      <c r="C19" s="157" t="s">
        <v>367</v>
      </c>
      <c r="D19" s="157" t="s">
        <v>397</v>
      </c>
      <c r="E19" s="157" t="s">
        <v>369</v>
      </c>
      <c r="F19" s="157" t="s">
        <v>370</v>
      </c>
      <c r="G19" s="157" t="s">
        <v>398</v>
      </c>
      <c r="H19" s="160">
        <v>6697904</v>
      </c>
    </row>
    <row r="20" spans="1:8" ht="14.4">
      <c r="A20" s="155"/>
      <c r="B20" s="157" t="s">
        <v>339</v>
      </c>
      <c r="C20" s="157" t="s">
        <v>367</v>
      </c>
      <c r="D20" s="157" t="s">
        <v>399</v>
      </c>
      <c r="E20" s="157" t="s">
        <v>373</v>
      </c>
      <c r="F20" s="157" t="s">
        <v>400</v>
      </c>
      <c r="G20" s="157" t="s">
        <v>401</v>
      </c>
      <c r="H20" s="160">
        <v>8797110</v>
      </c>
    </row>
    <row r="21" spans="1:8" ht="15.75" customHeight="1">
      <c r="A21" s="155"/>
      <c r="B21" s="157" t="s">
        <v>339</v>
      </c>
      <c r="C21" s="157" t="s">
        <v>367</v>
      </c>
      <c r="D21" s="157" t="s">
        <v>402</v>
      </c>
      <c r="E21" s="157" t="s">
        <v>373</v>
      </c>
      <c r="F21" s="157" t="s">
        <v>375</v>
      </c>
      <c r="G21" s="157" t="s">
        <v>403</v>
      </c>
      <c r="H21" s="160">
        <v>5395701</v>
      </c>
    </row>
    <row r="22" spans="1:8" ht="15.75" customHeight="1">
      <c r="A22" s="155"/>
      <c r="B22" s="157" t="s">
        <v>339</v>
      </c>
      <c r="C22" s="157" t="s">
        <v>367</v>
      </c>
      <c r="D22" s="628" t="s">
        <v>404</v>
      </c>
      <c r="E22" s="157" t="s">
        <v>369</v>
      </c>
      <c r="F22" s="157" t="s">
        <v>405</v>
      </c>
      <c r="G22" s="157" t="s">
        <v>406</v>
      </c>
      <c r="H22" s="160">
        <v>1104893</v>
      </c>
    </row>
    <row r="23" spans="1:8" ht="15.75" customHeight="1">
      <c r="A23" s="155"/>
      <c r="B23" s="157" t="s">
        <v>339</v>
      </c>
      <c r="C23" s="157" t="s">
        <v>367</v>
      </c>
      <c r="D23" s="596"/>
      <c r="E23" s="157" t="s">
        <v>407</v>
      </c>
      <c r="F23" s="157" t="s">
        <v>408</v>
      </c>
      <c r="G23" s="157" t="s">
        <v>409</v>
      </c>
      <c r="H23" s="160">
        <v>1500000</v>
      </c>
    </row>
    <row r="24" spans="1:8" ht="15.75" customHeight="1">
      <c r="A24" s="155"/>
      <c r="B24" s="157" t="s">
        <v>339</v>
      </c>
      <c r="C24" s="157" t="s">
        <v>367</v>
      </c>
      <c r="D24" s="596"/>
      <c r="E24" s="157" t="s">
        <v>369</v>
      </c>
      <c r="F24" s="157" t="s">
        <v>405</v>
      </c>
      <c r="G24" s="157" t="s">
        <v>410</v>
      </c>
      <c r="H24" s="160">
        <v>2000000</v>
      </c>
    </row>
    <row r="25" spans="1:8" ht="15.75" customHeight="1">
      <c r="A25" s="155"/>
      <c r="B25" s="157" t="s">
        <v>339</v>
      </c>
      <c r="C25" s="157" t="s">
        <v>367</v>
      </c>
      <c r="D25" s="596"/>
      <c r="E25" s="157" t="s">
        <v>369</v>
      </c>
      <c r="F25" s="157" t="s">
        <v>390</v>
      </c>
      <c r="G25" s="157" t="s">
        <v>411</v>
      </c>
      <c r="H25" s="160">
        <v>1500000</v>
      </c>
    </row>
    <row r="26" spans="1:8" ht="15.75" customHeight="1">
      <c r="A26" s="155"/>
      <c r="B26" s="157" t="s">
        <v>339</v>
      </c>
      <c r="C26" s="157" t="s">
        <v>367</v>
      </c>
      <c r="D26" s="597"/>
      <c r="E26" s="157" t="s">
        <v>369</v>
      </c>
      <c r="F26" s="157" t="s">
        <v>390</v>
      </c>
      <c r="G26" s="157" t="s">
        <v>412</v>
      </c>
      <c r="H26" s="160">
        <v>2863213</v>
      </c>
    </row>
    <row r="27" spans="1:8" ht="15.75" customHeight="1">
      <c r="A27" s="155"/>
      <c r="B27" s="157" t="s">
        <v>339</v>
      </c>
      <c r="C27" s="157" t="s">
        <v>367</v>
      </c>
      <c r="D27" s="628" t="s">
        <v>413</v>
      </c>
      <c r="E27" s="157" t="s">
        <v>414</v>
      </c>
      <c r="F27" s="157" t="s">
        <v>415</v>
      </c>
      <c r="G27" s="157" t="s">
        <v>416</v>
      </c>
      <c r="H27" s="160">
        <v>10000000</v>
      </c>
    </row>
    <row r="28" spans="1:8" ht="15.75" customHeight="1">
      <c r="A28" s="155"/>
      <c r="B28" s="157" t="s">
        <v>339</v>
      </c>
      <c r="C28" s="157" t="s">
        <v>367</v>
      </c>
      <c r="D28" s="597"/>
      <c r="E28" s="157" t="s">
        <v>373</v>
      </c>
      <c r="F28" s="157" t="s">
        <v>375</v>
      </c>
      <c r="G28" s="157" t="s">
        <v>416</v>
      </c>
      <c r="H28" s="160">
        <v>5575123</v>
      </c>
    </row>
    <row r="29" spans="1:8" ht="15.75" customHeight="1">
      <c r="A29" s="155"/>
      <c r="B29" s="157" t="s">
        <v>339</v>
      </c>
      <c r="C29" s="157" t="s">
        <v>367</v>
      </c>
      <c r="D29" s="628" t="s">
        <v>417</v>
      </c>
      <c r="E29" s="157" t="s">
        <v>373</v>
      </c>
      <c r="F29" s="157" t="s">
        <v>400</v>
      </c>
      <c r="G29" s="157" t="s">
        <v>418</v>
      </c>
      <c r="H29" s="160">
        <v>3207824.5</v>
      </c>
    </row>
    <row r="30" spans="1:8" ht="15.75" customHeight="1">
      <c r="A30" s="155"/>
      <c r="B30" s="157" t="s">
        <v>339</v>
      </c>
      <c r="C30" s="157" t="s">
        <v>367</v>
      </c>
      <c r="D30" s="597"/>
      <c r="E30" s="157" t="s">
        <v>373</v>
      </c>
      <c r="F30" s="157" t="s">
        <v>400</v>
      </c>
      <c r="G30" s="157" t="s">
        <v>419</v>
      </c>
      <c r="H30" s="160">
        <v>3207824.5</v>
      </c>
    </row>
    <row r="31" spans="1:8" ht="15.75" customHeight="1">
      <c r="A31" s="155"/>
      <c r="B31" s="157" t="s">
        <v>339</v>
      </c>
      <c r="C31" s="157" t="s">
        <v>367</v>
      </c>
      <c r="D31" s="157" t="s">
        <v>420</v>
      </c>
      <c r="E31" s="157" t="s">
        <v>373</v>
      </c>
      <c r="F31" s="157" t="s">
        <v>375</v>
      </c>
      <c r="G31" s="157" t="s">
        <v>421</v>
      </c>
      <c r="H31" s="160">
        <v>9108411</v>
      </c>
    </row>
    <row r="32" spans="1:8" ht="15.75" customHeight="1">
      <c r="A32" s="155"/>
      <c r="B32" s="157" t="s">
        <v>339</v>
      </c>
      <c r="C32" s="157" t="s">
        <v>367</v>
      </c>
      <c r="D32" s="157" t="s">
        <v>422</v>
      </c>
      <c r="E32" s="157" t="s">
        <v>369</v>
      </c>
      <c r="F32" s="157" t="s">
        <v>395</v>
      </c>
      <c r="G32" s="157" t="s">
        <v>423</v>
      </c>
      <c r="H32" s="160">
        <v>6472100</v>
      </c>
    </row>
    <row r="33" spans="1:8" ht="15.75" customHeight="1">
      <c r="A33" s="155"/>
      <c r="B33" s="157" t="s">
        <v>339</v>
      </c>
      <c r="C33" s="157" t="s">
        <v>367</v>
      </c>
      <c r="D33" s="157" t="s">
        <v>424</v>
      </c>
      <c r="E33" s="157" t="s">
        <v>373</v>
      </c>
      <c r="F33" s="157" t="s">
        <v>375</v>
      </c>
      <c r="G33" s="157" t="s">
        <v>426</v>
      </c>
      <c r="H33" s="160">
        <v>7368734</v>
      </c>
    </row>
    <row r="34" spans="1:8" ht="15.75" customHeight="1">
      <c r="A34" s="155"/>
      <c r="B34" s="157" t="s">
        <v>339</v>
      </c>
      <c r="C34" s="157" t="s">
        <v>367</v>
      </c>
      <c r="D34" s="157" t="s">
        <v>427</v>
      </c>
      <c r="E34" s="157" t="s">
        <v>373</v>
      </c>
      <c r="F34" s="157" t="s">
        <v>375</v>
      </c>
      <c r="G34" s="157" t="s">
        <v>428</v>
      </c>
      <c r="H34" s="160">
        <v>7138547</v>
      </c>
    </row>
    <row r="35" spans="1:8" ht="15.75" customHeight="1">
      <c r="A35" s="155"/>
      <c r="B35" s="157" t="s">
        <v>339</v>
      </c>
      <c r="C35" s="157" t="s">
        <v>429</v>
      </c>
      <c r="D35" s="157" t="s">
        <v>430</v>
      </c>
      <c r="E35" s="180" t="s">
        <v>373</v>
      </c>
      <c r="F35" s="180" t="s">
        <v>375</v>
      </c>
      <c r="G35" s="157" t="s">
        <v>431</v>
      </c>
      <c r="H35" s="160">
        <v>5139754</v>
      </c>
    </row>
    <row r="36" spans="1:8" ht="15.75" customHeight="1">
      <c r="A36" s="155"/>
      <c r="B36" s="157" t="s">
        <v>339</v>
      </c>
      <c r="C36" s="157" t="s">
        <v>429</v>
      </c>
      <c r="D36" s="157" t="s">
        <v>432</v>
      </c>
      <c r="E36" s="157" t="s">
        <v>373</v>
      </c>
      <c r="F36" s="157" t="s">
        <v>433</v>
      </c>
      <c r="G36" s="180" t="s">
        <v>434</v>
      </c>
      <c r="H36" s="160">
        <v>7673459</v>
      </c>
    </row>
    <row r="37" spans="1:8" ht="15.75" customHeight="1">
      <c r="A37" s="155"/>
      <c r="B37" s="157" t="s">
        <v>339</v>
      </c>
      <c r="C37" s="157" t="s">
        <v>429</v>
      </c>
      <c r="D37" s="628" t="s">
        <v>435</v>
      </c>
      <c r="E37" s="157" t="s">
        <v>373</v>
      </c>
      <c r="F37" s="157" t="s">
        <v>375</v>
      </c>
      <c r="G37" s="157" t="s">
        <v>437</v>
      </c>
      <c r="H37" s="160">
        <v>750000</v>
      </c>
    </row>
    <row r="38" spans="1:8" ht="15.75" customHeight="1">
      <c r="A38" s="155"/>
      <c r="B38" s="157" t="s">
        <v>339</v>
      </c>
      <c r="C38" s="157" t="s">
        <v>429</v>
      </c>
      <c r="D38" s="596"/>
      <c r="E38" s="157" t="s">
        <v>373</v>
      </c>
      <c r="F38" s="157" t="s">
        <v>375</v>
      </c>
      <c r="G38" s="157" t="s">
        <v>439</v>
      </c>
      <c r="H38" s="160">
        <v>750000</v>
      </c>
    </row>
    <row r="39" spans="1:8" ht="15.75" customHeight="1">
      <c r="A39" s="155"/>
      <c r="B39" s="157" t="s">
        <v>339</v>
      </c>
      <c r="C39" s="157" t="s">
        <v>429</v>
      </c>
      <c r="D39" s="596"/>
      <c r="E39" s="157" t="s">
        <v>373</v>
      </c>
      <c r="F39" s="157" t="s">
        <v>375</v>
      </c>
      <c r="G39" s="157" t="s">
        <v>440</v>
      </c>
      <c r="H39" s="160">
        <v>1000000</v>
      </c>
    </row>
    <row r="40" spans="1:8" ht="15.75" customHeight="1">
      <c r="A40" s="155"/>
      <c r="B40" s="157" t="s">
        <v>339</v>
      </c>
      <c r="C40" s="157" t="s">
        <v>429</v>
      </c>
      <c r="D40" s="596"/>
      <c r="E40" s="157" t="s">
        <v>373</v>
      </c>
      <c r="F40" s="157" t="s">
        <v>375</v>
      </c>
      <c r="G40" s="157" t="s">
        <v>441</v>
      </c>
      <c r="H40" s="160">
        <v>1026853</v>
      </c>
    </row>
    <row r="41" spans="1:8" ht="15.75" customHeight="1">
      <c r="A41" s="155"/>
      <c r="B41" s="157" t="s">
        <v>339</v>
      </c>
      <c r="C41" s="157" t="s">
        <v>429</v>
      </c>
      <c r="D41" s="597"/>
      <c r="E41" s="157" t="s">
        <v>373</v>
      </c>
      <c r="F41" s="157" t="s">
        <v>433</v>
      </c>
      <c r="G41" s="157" t="s">
        <v>421</v>
      </c>
      <c r="H41" s="160">
        <v>1500000</v>
      </c>
    </row>
    <row r="42" spans="1:8" ht="15.75" customHeight="1">
      <c r="A42" s="155"/>
      <c r="B42" s="157" t="s">
        <v>339</v>
      </c>
      <c r="C42" s="157" t="s">
        <v>429</v>
      </c>
      <c r="D42" s="628" t="s">
        <v>444</v>
      </c>
      <c r="E42" s="157" t="s">
        <v>373</v>
      </c>
      <c r="F42" s="157" t="s">
        <v>375</v>
      </c>
      <c r="G42" s="157" t="s">
        <v>445</v>
      </c>
      <c r="H42" s="160">
        <v>5378738</v>
      </c>
    </row>
    <row r="43" spans="1:8" ht="15.75" customHeight="1">
      <c r="A43" s="155"/>
      <c r="B43" s="157" t="s">
        <v>339</v>
      </c>
      <c r="C43" s="157" t="s">
        <v>429</v>
      </c>
      <c r="D43" s="597"/>
      <c r="E43" s="157" t="s">
        <v>447</v>
      </c>
      <c r="F43" s="157" t="s">
        <v>448</v>
      </c>
      <c r="G43" s="157" t="s">
        <v>449</v>
      </c>
      <c r="H43" s="160">
        <v>1438213</v>
      </c>
    </row>
    <row r="44" spans="1:8" ht="15.75" customHeight="1">
      <c r="A44" s="155"/>
      <c r="B44" s="157" t="s">
        <v>339</v>
      </c>
      <c r="C44" s="157" t="s">
        <v>429</v>
      </c>
      <c r="D44" s="628" t="s">
        <v>450</v>
      </c>
      <c r="E44" s="157" t="s">
        <v>373</v>
      </c>
      <c r="F44" s="157" t="s">
        <v>375</v>
      </c>
      <c r="G44" s="157" t="s">
        <v>451</v>
      </c>
      <c r="H44" s="160">
        <v>4000000</v>
      </c>
    </row>
    <row r="45" spans="1:8" ht="15.75" customHeight="1">
      <c r="A45" s="155"/>
      <c r="B45" s="157" t="s">
        <v>339</v>
      </c>
      <c r="C45" s="157" t="s">
        <v>429</v>
      </c>
      <c r="D45" s="596"/>
      <c r="E45" s="157" t="s">
        <v>369</v>
      </c>
      <c r="F45" s="157" t="s">
        <v>390</v>
      </c>
      <c r="G45" s="157" t="s">
        <v>453</v>
      </c>
      <c r="H45" s="160">
        <v>2921184</v>
      </c>
    </row>
    <row r="46" spans="1:8" ht="15.75" customHeight="1">
      <c r="A46" s="155"/>
      <c r="B46" s="157" t="s">
        <v>339</v>
      </c>
      <c r="C46" s="157" t="s">
        <v>429</v>
      </c>
      <c r="D46" s="597"/>
      <c r="E46" s="157" t="s">
        <v>369</v>
      </c>
      <c r="F46" s="157" t="s">
        <v>390</v>
      </c>
      <c r="G46" s="157" t="s">
        <v>454</v>
      </c>
      <c r="H46" s="160">
        <v>1000000</v>
      </c>
    </row>
    <row r="47" spans="1:8" ht="15.75" customHeight="1">
      <c r="A47" s="155"/>
      <c r="B47" s="157" t="s">
        <v>339</v>
      </c>
      <c r="C47" s="157" t="s">
        <v>455</v>
      </c>
      <c r="D47" s="157" t="s">
        <v>456</v>
      </c>
      <c r="E47" s="157" t="s">
        <v>373</v>
      </c>
      <c r="F47" s="157" t="s">
        <v>375</v>
      </c>
      <c r="G47" s="157" t="s">
        <v>458</v>
      </c>
      <c r="H47" s="160">
        <v>5353500</v>
      </c>
    </row>
    <row r="48" spans="1:8" ht="15.75" customHeight="1">
      <c r="A48" s="155"/>
      <c r="B48" s="157" t="s">
        <v>339</v>
      </c>
      <c r="C48" s="157" t="s">
        <v>455</v>
      </c>
      <c r="D48" s="628" t="s">
        <v>459</v>
      </c>
      <c r="E48" s="157" t="s">
        <v>373</v>
      </c>
      <c r="F48" s="157" t="s">
        <v>375</v>
      </c>
      <c r="G48" s="157" t="s">
        <v>460</v>
      </c>
      <c r="H48" s="160">
        <v>3239612</v>
      </c>
    </row>
    <row r="49" spans="1:8" ht="15.75" customHeight="1">
      <c r="A49" s="155"/>
      <c r="B49" s="157" t="s">
        <v>339</v>
      </c>
      <c r="C49" s="157" t="s">
        <v>455</v>
      </c>
      <c r="D49" s="597"/>
      <c r="E49" s="157" t="s">
        <v>373</v>
      </c>
      <c r="F49" s="157" t="s">
        <v>375</v>
      </c>
      <c r="G49" s="157" t="s">
        <v>461</v>
      </c>
      <c r="H49" s="160">
        <v>3239612</v>
      </c>
    </row>
    <row r="50" spans="1:8" ht="15.75" customHeight="1">
      <c r="A50" s="155"/>
      <c r="B50" s="157" t="s">
        <v>339</v>
      </c>
      <c r="C50" s="157" t="s">
        <v>455</v>
      </c>
      <c r="D50" s="157" t="s">
        <v>463</v>
      </c>
      <c r="E50" s="157" t="s">
        <v>373</v>
      </c>
      <c r="F50" s="157" t="s">
        <v>375</v>
      </c>
      <c r="G50" s="157" t="s">
        <v>464</v>
      </c>
      <c r="H50" s="160">
        <v>6638307</v>
      </c>
    </row>
    <row r="51" spans="1:8" ht="15.75" customHeight="1">
      <c r="A51" s="155"/>
      <c r="B51" s="157" t="s">
        <v>339</v>
      </c>
      <c r="C51" s="157" t="s">
        <v>455</v>
      </c>
      <c r="D51" s="157" t="s">
        <v>466</v>
      </c>
      <c r="E51" s="157" t="s">
        <v>373</v>
      </c>
      <c r="F51" s="157" t="s">
        <v>433</v>
      </c>
      <c r="G51" s="157" t="s">
        <v>467</v>
      </c>
      <c r="H51" s="160">
        <v>14117818</v>
      </c>
    </row>
    <row r="52" spans="1:8" ht="15.75" customHeight="1">
      <c r="A52" s="155"/>
      <c r="B52" s="157" t="s">
        <v>339</v>
      </c>
      <c r="C52" s="157" t="s">
        <v>455</v>
      </c>
      <c r="D52" s="628" t="s">
        <v>468</v>
      </c>
      <c r="E52" s="157" t="s">
        <v>373</v>
      </c>
      <c r="F52" s="157" t="s">
        <v>375</v>
      </c>
      <c r="G52" s="157" t="s">
        <v>470</v>
      </c>
      <c r="H52" s="160">
        <v>1000000</v>
      </c>
    </row>
    <row r="53" spans="1:8" ht="15.75" customHeight="1">
      <c r="A53" s="155"/>
      <c r="B53" s="157" t="s">
        <v>339</v>
      </c>
      <c r="C53" s="157" t="s">
        <v>455</v>
      </c>
      <c r="D53" s="596"/>
      <c r="E53" s="157" t="s">
        <v>369</v>
      </c>
      <c r="F53" s="157" t="s">
        <v>370</v>
      </c>
      <c r="G53" s="157" t="s">
        <v>472</v>
      </c>
      <c r="H53" s="160">
        <v>219773</v>
      </c>
    </row>
    <row r="54" spans="1:8" ht="15.75" customHeight="1">
      <c r="A54" s="155"/>
      <c r="B54" s="157" t="s">
        <v>339</v>
      </c>
      <c r="C54" s="157" t="s">
        <v>455</v>
      </c>
      <c r="D54" s="596"/>
      <c r="E54" s="157" t="s">
        <v>373</v>
      </c>
      <c r="F54" s="157" t="s">
        <v>375</v>
      </c>
      <c r="G54" s="157" t="s">
        <v>473</v>
      </c>
      <c r="H54" s="160">
        <v>1000000</v>
      </c>
    </row>
    <row r="55" spans="1:8" ht="15.75" customHeight="1">
      <c r="A55" s="155"/>
      <c r="B55" s="157" t="s">
        <v>339</v>
      </c>
      <c r="C55" s="157" t="s">
        <v>455</v>
      </c>
      <c r="D55" s="596"/>
      <c r="E55" s="157" t="s">
        <v>373</v>
      </c>
      <c r="F55" s="157" t="s">
        <v>375</v>
      </c>
      <c r="G55" s="157" t="s">
        <v>421</v>
      </c>
      <c r="H55" s="160">
        <v>1000000</v>
      </c>
    </row>
    <row r="56" spans="1:8" ht="15.75" customHeight="1">
      <c r="A56" s="155"/>
      <c r="B56" s="157" t="s">
        <v>339</v>
      </c>
      <c r="C56" s="157" t="s">
        <v>455</v>
      </c>
      <c r="D56" s="596"/>
      <c r="E56" s="157" t="s">
        <v>369</v>
      </c>
      <c r="F56" s="157" t="s">
        <v>370</v>
      </c>
      <c r="G56" s="157" t="s">
        <v>475</v>
      </c>
      <c r="H56" s="160">
        <v>219772</v>
      </c>
    </row>
    <row r="57" spans="1:8" ht="15.75" customHeight="1">
      <c r="A57" s="155"/>
      <c r="B57" s="157" t="s">
        <v>339</v>
      </c>
      <c r="C57" s="157" t="s">
        <v>455</v>
      </c>
      <c r="D57" s="597"/>
      <c r="E57" s="157" t="s">
        <v>476</v>
      </c>
      <c r="F57" s="157" t="s">
        <v>477</v>
      </c>
      <c r="G57" s="157" t="s">
        <v>478</v>
      </c>
      <c r="H57" s="160">
        <v>2000000</v>
      </c>
    </row>
    <row r="58" spans="1:8" ht="15.75" customHeight="1">
      <c r="A58" s="155"/>
      <c r="B58" s="157" t="s">
        <v>339</v>
      </c>
      <c r="C58" s="157" t="s">
        <v>455</v>
      </c>
      <c r="D58" s="157" t="s">
        <v>480</v>
      </c>
      <c r="E58" s="157" t="s">
        <v>373</v>
      </c>
      <c r="F58" s="157" t="s">
        <v>375</v>
      </c>
      <c r="G58" s="157" t="s">
        <v>481</v>
      </c>
      <c r="H58" s="160">
        <v>12147955</v>
      </c>
    </row>
    <row r="59" spans="1:8" ht="15.75" customHeight="1">
      <c r="A59" s="155"/>
      <c r="B59" s="157" t="s">
        <v>339</v>
      </c>
      <c r="C59" s="157" t="s">
        <v>455</v>
      </c>
      <c r="D59" s="157" t="s">
        <v>482</v>
      </c>
      <c r="E59" s="157" t="s">
        <v>373</v>
      </c>
      <c r="F59" s="157" t="s">
        <v>375</v>
      </c>
      <c r="G59" s="157" t="s">
        <v>483</v>
      </c>
      <c r="H59" s="160">
        <v>9275166</v>
      </c>
    </row>
    <row r="60" spans="1:8" ht="15.75" customHeight="1">
      <c r="A60" s="155"/>
      <c r="B60" s="157" t="s">
        <v>339</v>
      </c>
      <c r="C60" s="157" t="s">
        <v>455</v>
      </c>
      <c r="D60" s="628" t="s">
        <v>484</v>
      </c>
      <c r="E60" s="157" t="s">
        <v>373</v>
      </c>
      <c r="F60" s="157" t="s">
        <v>375</v>
      </c>
      <c r="G60" s="157" t="s">
        <v>486</v>
      </c>
      <c r="H60" s="160">
        <v>4500000</v>
      </c>
    </row>
    <row r="61" spans="1:8" ht="15.75" customHeight="1">
      <c r="A61" s="155"/>
      <c r="B61" s="157" t="s">
        <v>339</v>
      </c>
      <c r="C61" s="157" t="s">
        <v>455</v>
      </c>
      <c r="D61" s="596"/>
      <c r="E61" s="157" t="s">
        <v>373</v>
      </c>
      <c r="F61" s="157" t="s">
        <v>375</v>
      </c>
      <c r="G61" s="157" t="s">
        <v>487</v>
      </c>
      <c r="H61" s="160">
        <v>4500000</v>
      </c>
    </row>
    <row r="62" spans="1:8" ht="15.75" customHeight="1">
      <c r="A62" s="155"/>
      <c r="B62" s="157" t="s">
        <v>339</v>
      </c>
      <c r="C62" s="157" t="s">
        <v>455</v>
      </c>
      <c r="D62" s="596"/>
      <c r="E62" s="157" t="s">
        <v>373</v>
      </c>
      <c r="F62" s="157" t="s">
        <v>375</v>
      </c>
      <c r="G62" s="157" t="s">
        <v>488</v>
      </c>
      <c r="H62" s="160">
        <v>3158422</v>
      </c>
    </row>
    <row r="63" spans="1:8" ht="15.75" customHeight="1">
      <c r="A63" s="155"/>
      <c r="B63" s="157" t="s">
        <v>339</v>
      </c>
      <c r="C63" s="157" t="s">
        <v>455</v>
      </c>
      <c r="D63" s="596"/>
      <c r="E63" s="157" t="s">
        <v>447</v>
      </c>
      <c r="F63" s="157" t="s">
        <v>448</v>
      </c>
      <c r="G63" s="157" t="s">
        <v>489</v>
      </c>
      <c r="H63" s="160">
        <v>500000</v>
      </c>
    </row>
    <row r="64" spans="1:8" ht="15.75" customHeight="1">
      <c r="A64" s="155"/>
      <c r="B64" s="157" t="s">
        <v>339</v>
      </c>
      <c r="C64" s="157" t="s">
        <v>455</v>
      </c>
      <c r="D64" s="597"/>
      <c r="E64" s="157" t="s">
        <v>490</v>
      </c>
      <c r="F64" s="157" t="s">
        <v>491</v>
      </c>
      <c r="G64" s="157" t="s">
        <v>492</v>
      </c>
      <c r="H64" s="160">
        <v>1000000</v>
      </c>
    </row>
    <row r="65" spans="1:8" ht="15.75" customHeight="1">
      <c r="A65" s="155"/>
      <c r="B65" s="157" t="s">
        <v>339</v>
      </c>
      <c r="C65" s="157" t="s">
        <v>455</v>
      </c>
      <c r="D65" s="157" t="s">
        <v>493</v>
      </c>
      <c r="E65" s="157" t="s">
        <v>373</v>
      </c>
      <c r="F65" s="157" t="s">
        <v>375</v>
      </c>
      <c r="G65" s="157" t="s">
        <v>494</v>
      </c>
      <c r="H65" s="160">
        <v>5141946</v>
      </c>
    </row>
    <row r="66" spans="1:8" ht="15.75" customHeight="1">
      <c r="A66" s="155"/>
      <c r="B66" s="157" t="s">
        <v>339</v>
      </c>
      <c r="C66" s="157" t="s">
        <v>455</v>
      </c>
      <c r="D66" s="157" t="s">
        <v>495</v>
      </c>
      <c r="E66" s="157" t="s">
        <v>373</v>
      </c>
      <c r="F66" s="157" t="s">
        <v>375</v>
      </c>
      <c r="G66" s="157" t="s">
        <v>496</v>
      </c>
      <c r="H66" s="160">
        <v>5287184</v>
      </c>
    </row>
    <row r="67" spans="1:8" ht="15.75" customHeight="1">
      <c r="A67" s="155"/>
      <c r="B67" s="157" t="s">
        <v>339</v>
      </c>
      <c r="C67" s="157" t="s">
        <v>455</v>
      </c>
      <c r="D67" s="157" t="s">
        <v>497</v>
      </c>
      <c r="E67" s="157" t="s">
        <v>373</v>
      </c>
      <c r="F67" s="157" t="s">
        <v>375</v>
      </c>
      <c r="G67" s="157" t="s">
        <v>498</v>
      </c>
      <c r="H67" s="160">
        <v>4975335</v>
      </c>
    </row>
    <row r="68" spans="1:8" ht="15.75" customHeight="1">
      <c r="A68" s="155"/>
      <c r="B68" s="157" t="s">
        <v>339</v>
      </c>
      <c r="C68" s="157" t="s">
        <v>455</v>
      </c>
      <c r="D68" s="157" t="s">
        <v>499</v>
      </c>
      <c r="E68" s="157" t="s">
        <v>373</v>
      </c>
      <c r="F68" s="157" t="s">
        <v>375</v>
      </c>
      <c r="G68" s="157" t="s">
        <v>501</v>
      </c>
      <c r="H68" s="160">
        <v>5581495</v>
      </c>
    </row>
    <row r="69" spans="1:8" ht="15.75" customHeight="1">
      <c r="A69" s="155"/>
      <c r="B69" s="157" t="s">
        <v>339</v>
      </c>
      <c r="C69" s="157" t="s">
        <v>455</v>
      </c>
      <c r="D69" s="628" t="s">
        <v>502</v>
      </c>
      <c r="E69" s="157" t="s">
        <v>369</v>
      </c>
      <c r="F69" s="157" t="s">
        <v>395</v>
      </c>
      <c r="G69" s="157" t="s">
        <v>503</v>
      </c>
      <c r="H69" s="160">
        <v>3999888</v>
      </c>
    </row>
    <row r="70" spans="1:8" ht="15.75" customHeight="1">
      <c r="A70" s="155"/>
      <c r="B70" s="157" t="s">
        <v>339</v>
      </c>
      <c r="C70" s="157" t="s">
        <v>455</v>
      </c>
      <c r="D70" s="597"/>
      <c r="E70" s="157" t="s">
        <v>414</v>
      </c>
      <c r="F70" s="157" t="s">
        <v>415</v>
      </c>
      <c r="G70" s="157" t="s">
        <v>504</v>
      </c>
      <c r="H70" s="160">
        <v>3000000</v>
      </c>
    </row>
    <row r="71" spans="1:8" ht="15.75" customHeight="1">
      <c r="A71" s="155"/>
      <c r="B71" s="157" t="s">
        <v>339</v>
      </c>
      <c r="C71" s="157" t="s">
        <v>455</v>
      </c>
      <c r="D71" s="157" t="s">
        <v>505</v>
      </c>
      <c r="E71" s="157" t="s">
        <v>373</v>
      </c>
      <c r="F71" s="157" t="s">
        <v>375</v>
      </c>
      <c r="G71" s="157" t="s">
        <v>506</v>
      </c>
      <c r="H71" s="160">
        <v>5405018</v>
      </c>
    </row>
    <row r="72" spans="1:8" ht="15.75" customHeight="1">
      <c r="A72" s="155"/>
      <c r="B72" s="157" t="s">
        <v>339</v>
      </c>
      <c r="C72" s="157" t="s">
        <v>455</v>
      </c>
      <c r="D72" s="628" t="s">
        <v>507</v>
      </c>
      <c r="E72" s="157" t="s">
        <v>373</v>
      </c>
      <c r="F72" s="157" t="s">
        <v>433</v>
      </c>
      <c r="G72" s="157" t="s">
        <v>508</v>
      </c>
      <c r="H72" s="160">
        <v>4402529</v>
      </c>
    </row>
    <row r="73" spans="1:8" ht="15.75" customHeight="1">
      <c r="A73" s="155"/>
      <c r="B73" s="157" t="s">
        <v>339</v>
      </c>
      <c r="C73" s="157" t="s">
        <v>455</v>
      </c>
      <c r="D73" s="596"/>
      <c r="E73" s="157" t="s">
        <v>369</v>
      </c>
      <c r="F73" s="157" t="s">
        <v>395</v>
      </c>
      <c r="G73" s="157" t="s">
        <v>509</v>
      </c>
      <c r="H73" s="160">
        <v>2000000</v>
      </c>
    </row>
    <row r="74" spans="1:8" ht="15.75" customHeight="1">
      <c r="A74" s="155"/>
      <c r="B74" s="157" t="s">
        <v>339</v>
      </c>
      <c r="C74" s="157" t="s">
        <v>455</v>
      </c>
      <c r="D74" s="597"/>
      <c r="E74" s="157" t="s">
        <v>369</v>
      </c>
      <c r="F74" s="157" t="s">
        <v>395</v>
      </c>
      <c r="G74" s="157" t="s">
        <v>511</v>
      </c>
      <c r="H74" s="160">
        <v>2000000</v>
      </c>
    </row>
    <row r="75" spans="1:8" ht="15.75" customHeight="1">
      <c r="A75" s="155"/>
      <c r="B75" s="157" t="s">
        <v>339</v>
      </c>
      <c r="C75" s="157" t="s">
        <v>455</v>
      </c>
      <c r="D75" s="157" t="s">
        <v>514</v>
      </c>
      <c r="E75" s="157" t="s">
        <v>373</v>
      </c>
      <c r="F75" s="157" t="s">
        <v>375</v>
      </c>
      <c r="G75" s="157" t="s">
        <v>515</v>
      </c>
      <c r="H75" s="160">
        <v>5418171</v>
      </c>
    </row>
    <row r="76" spans="1:8" ht="15.75" customHeight="1">
      <c r="A76" s="155"/>
      <c r="B76" s="157" t="s">
        <v>339</v>
      </c>
      <c r="C76" s="157" t="s">
        <v>455</v>
      </c>
      <c r="D76" s="157" t="s">
        <v>516</v>
      </c>
      <c r="E76" s="157" t="s">
        <v>373</v>
      </c>
      <c r="F76" s="157" t="s">
        <v>375</v>
      </c>
      <c r="G76" s="157" t="s">
        <v>518</v>
      </c>
      <c r="H76" s="160">
        <v>6890417</v>
      </c>
    </row>
    <row r="77" spans="1:8" ht="15.75" customHeight="1">
      <c r="A77" s="155"/>
      <c r="B77" s="157" t="s">
        <v>339</v>
      </c>
      <c r="C77" s="157" t="s">
        <v>455</v>
      </c>
      <c r="D77" s="157" t="s">
        <v>519</v>
      </c>
      <c r="E77" s="157" t="s">
        <v>373</v>
      </c>
      <c r="F77" s="157" t="s">
        <v>400</v>
      </c>
      <c r="G77" s="157" t="s">
        <v>520</v>
      </c>
      <c r="H77" s="160">
        <v>6580213</v>
      </c>
    </row>
    <row r="78" spans="1:8" ht="15.75" customHeight="1">
      <c r="A78" s="155"/>
      <c r="B78" s="157" t="s">
        <v>339</v>
      </c>
      <c r="C78" s="157" t="s">
        <v>455</v>
      </c>
      <c r="D78" s="628" t="s">
        <v>522</v>
      </c>
      <c r="E78" s="157" t="s">
        <v>369</v>
      </c>
      <c r="F78" s="157" t="s">
        <v>395</v>
      </c>
      <c r="G78" s="157" t="s">
        <v>524</v>
      </c>
      <c r="H78" s="160">
        <v>7823212</v>
      </c>
    </row>
    <row r="79" spans="1:8" ht="15.75" customHeight="1">
      <c r="A79" s="155"/>
      <c r="B79" s="157" t="s">
        <v>339</v>
      </c>
      <c r="C79" s="157" t="s">
        <v>455</v>
      </c>
      <c r="D79" s="597"/>
      <c r="E79" s="157" t="s">
        <v>447</v>
      </c>
      <c r="F79" s="157" t="s">
        <v>448</v>
      </c>
      <c r="G79" s="157" t="s">
        <v>525</v>
      </c>
      <c r="H79" s="160">
        <v>600000</v>
      </c>
    </row>
    <row r="80" spans="1:8" ht="15.75" customHeight="1">
      <c r="A80" s="155"/>
      <c r="B80" s="157" t="s">
        <v>339</v>
      </c>
      <c r="C80" s="157" t="s">
        <v>455</v>
      </c>
      <c r="D80" s="157" t="s">
        <v>526</v>
      </c>
      <c r="E80" s="157" t="s">
        <v>373</v>
      </c>
      <c r="F80" s="157" t="s">
        <v>375</v>
      </c>
      <c r="G80" s="157" t="s">
        <v>527</v>
      </c>
      <c r="H80" s="160">
        <v>6817382</v>
      </c>
    </row>
    <row r="81" spans="1:8" ht="15.75" customHeight="1">
      <c r="A81" s="155"/>
      <c r="B81" s="157" t="s">
        <v>339</v>
      </c>
      <c r="C81" s="157" t="s">
        <v>455</v>
      </c>
      <c r="D81" s="157" t="s">
        <v>528</v>
      </c>
      <c r="E81" s="157" t="s">
        <v>373</v>
      </c>
      <c r="F81" s="157" t="s">
        <v>375</v>
      </c>
      <c r="G81" s="157" t="s">
        <v>529</v>
      </c>
      <c r="H81" s="160">
        <v>4990133</v>
      </c>
    </row>
    <row r="82" spans="1:8" ht="15.75" customHeight="1">
      <c r="A82" s="155"/>
      <c r="B82" s="157" t="s">
        <v>339</v>
      </c>
      <c r="C82" s="157" t="s">
        <v>455</v>
      </c>
      <c r="D82" s="157" t="s">
        <v>530</v>
      </c>
      <c r="E82" s="157" t="s">
        <v>373</v>
      </c>
      <c r="F82" s="157" t="s">
        <v>433</v>
      </c>
      <c r="G82" s="157" t="s">
        <v>531</v>
      </c>
      <c r="H82" s="160">
        <v>12931688</v>
      </c>
    </row>
    <row r="83" spans="1:8" ht="15.75" customHeight="1">
      <c r="A83" s="155"/>
      <c r="B83" s="157" t="s">
        <v>339</v>
      </c>
      <c r="C83" s="157" t="s">
        <v>533</v>
      </c>
      <c r="D83" s="157" t="s">
        <v>534</v>
      </c>
      <c r="E83" s="157" t="s">
        <v>373</v>
      </c>
      <c r="F83" s="157" t="s">
        <v>375</v>
      </c>
      <c r="G83" s="157" t="s">
        <v>535</v>
      </c>
      <c r="H83" s="160">
        <v>12155079</v>
      </c>
    </row>
    <row r="84" spans="1:8" ht="15.75" customHeight="1">
      <c r="A84" s="155"/>
      <c r="B84" s="157" t="s">
        <v>339</v>
      </c>
      <c r="C84" s="157" t="s">
        <v>533</v>
      </c>
      <c r="D84" s="157" t="s">
        <v>538</v>
      </c>
      <c r="E84" s="157" t="s">
        <v>373</v>
      </c>
      <c r="F84" s="157" t="s">
        <v>375</v>
      </c>
      <c r="G84" s="157" t="s">
        <v>539</v>
      </c>
      <c r="H84" s="160">
        <v>5130437</v>
      </c>
    </row>
    <row r="85" spans="1:8" ht="15.75" customHeight="1">
      <c r="A85" s="155"/>
      <c r="B85" s="157" t="s">
        <v>339</v>
      </c>
      <c r="C85" s="157" t="s">
        <v>533</v>
      </c>
      <c r="D85" s="157" t="s">
        <v>540</v>
      </c>
      <c r="E85" s="157" t="s">
        <v>373</v>
      </c>
      <c r="F85" s="157" t="s">
        <v>375</v>
      </c>
      <c r="G85" s="157" t="s">
        <v>541</v>
      </c>
      <c r="H85" s="160">
        <v>7030174</v>
      </c>
    </row>
    <row r="86" spans="1:8" ht="15.75" customHeight="1">
      <c r="A86" s="155"/>
      <c r="B86" s="157" t="s">
        <v>339</v>
      </c>
      <c r="C86" s="157" t="s">
        <v>533</v>
      </c>
      <c r="D86" s="157" t="s">
        <v>542</v>
      </c>
      <c r="E86" s="157" t="s">
        <v>373</v>
      </c>
      <c r="F86" s="157" t="s">
        <v>400</v>
      </c>
      <c r="G86" s="157" t="s">
        <v>543</v>
      </c>
      <c r="H86" s="160">
        <v>6209146</v>
      </c>
    </row>
    <row r="87" spans="1:8" ht="15.75" customHeight="1">
      <c r="A87" s="155"/>
      <c r="B87" s="157" t="s">
        <v>339</v>
      </c>
      <c r="C87" s="157" t="s">
        <v>533</v>
      </c>
      <c r="D87" s="157" t="s">
        <v>544</v>
      </c>
      <c r="E87" s="157" t="s">
        <v>373</v>
      </c>
      <c r="F87" s="157" t="s">
        <v>375</v>
      </c>
      <c r="G87" s="157" t="s">
        <v>545</v>
      </c>
      <c r="H87" s="160">
        <v>6782969</v>
      </c>
    </row>
    <row r="88" spans="1:8" ht="15.75" customHeight="1">
      <c r="A88" s="155"/>
      <c r="B88" s="157" t="s">
        <v>339</v>
      </c>
      <c r="C88" s="157" t="s">
        <v>533</v>
      </c>
      <c r="D88" s="157" t="s">
        <v>418</v>
      </c>
      <c r="E88" s="157" t="s">
        <v>373</v>
      </c>
      <c r="F88" s="157" t="s">
        <v>400</v>
      </c>
      <c r="G88" s="157" t="s">
        <v>547</v>
      </c>
      <c r="H88" s="160">
        <v>7745256</v>
      </c>
    </row>
    <row r="89" spans="1:8" ht="15.75" customHeight="1">
      <c r="A89" s="155"/>
      <c r="B89" s="157" t="s">
        <v>339</v>
      </c>
      <c r="C89" s="157" t="s">
        <v>533</v>
      </c>
      <c r="D89" s="157" t="s">
        <v>548</v>
      </c>
      <c r="E89" s="157" t="s">
        <v>373</v>
      </c>
      <c r="F89" s="157" t="s">
        <v>375</v>
      </c>
      <c r="G89" s="157" t="s">
        <v>549</v>
      </c>
      <c r="H89" s="160">
        <v>4878876</v>
      </c>
    </row>
    <row r="90" spans="1:8" ht="15.75" customHeight="1">
      <c r="A90" s="155"/>
      <c r="B90" s="157" t="s">
        <v>339</v>
      </c>
      <c r="C90" s="157" t="s">
        <v>533</v>
      </c>
      <c r="D90" s="157" t="s">
        <v>550</v>
      </c>
      <c r="E90" s="157" t="s">
        <v>369</v>
      </c>
      <c r="F90" s="157" t="s">
        <v>370</v>
      </c>
      <c r="G90" s="157" t="s">
        <v>551</v>
      </c>
      <c r="H90" s="160">
        <v>12987708</v>
      </c>
    </row>
    <row r="91" spans="1:8" ht="15.75" customHeight="1">
      <c r="A91" s="155"/>
      <c r="B91" s="157" t="s">
        <v>339</v>
      </c>
      <c r="C91" s="157" t="s">
        <v>533</v>
      </c>
      <c r="D91" s="157" t="s">
        <v>552</v>
      </c>
      <c r="E91" s="157" t="s">
        <v>373</v>
      </c>
      <c r="F91" s="157" t="s">
        <v>375</v>
      </c>
      <c r="G91" s="157" t="s">
        <v>553</v>
      </c>
      <c r="H91" s="160">
        <v>5430229</v>
      </c>
    </row>
    <row r="92" spans="1:8" ht="15.75" customHeight="1">
      <c r="A92" s="155"/>
      <c r="B92" s="157" t="s">
        <v>339</v>
      </c>
      <c r="C92" s="157" t="s">
        <v>533</v>
      </c>
      <c r="D92" s="628" t="s">
        <v>554</v>
      </c>
      <c r="E92" s="157" t="s">
        <v>373</v>
      </c>
      <c r="F92" s="157" t="s">
        <v>375</v>
      </c>
      <c r="G92" s="157" t="s">
        <v>557</v>
      </c>
      <c r="H92" s="160">
        <v>4400000</v>
      </c>
    </row>
    <row r="93" spans="1:8" ht="15.75" customHeight="1">
      <c r="A93" s="155"/>
      <c r="B93" s="157" t="s">
        <v>339</v>
      </c>
      <c r="C93" s="157" t="s">
        <v>533</v>
      </c>
      <c r="D93" s="597"/>
      <c r="E93" s="157" t="s">
        <v>373</v>
      </c>
      <c r="F93" s="157" t="s">
        <v>400</v>
      </c>
      <c r="G93" s="157" t="s">
        <v>559</v>
      </c>
      <c r="H93" s="160">
        <v>4341755</v>
      </c>
    </row>
    <row r="94" spans="1:8" ht="15.75" customHeight="1">
      <c r="A94" s="155"/>
      <c r="B94" s="157" t="s">
        <v>339</v>
      </c>
      <c r="C94" s="157" t="s">
        <v>533</v>
      </c>
      <c r="D94" s="628" t="s">
        <v>560</v>
      </c>
      <c r="E94" s="157" t="s">
        <v>373</v>
      </c>
      <c r="F94" s="157" t="s">
        <v>400</v>
      </c>
      <c r="G94" s="157" t="s">
        <v>561</v>
      </c>
      <c r="H94" s="160">
        <v>5494880</v>
      </c>
    </row>
    <row r="95" spans="1:8" ht="15.75" customHeight="1">
      <c r="A95" s="155"/>
      <c r="B95" s="157" t="s">
        <v>339</v>
      </c>
      <c r="C95" s="157" t="s">
        <v>533</v>
      </c>
      <c r="D95" s="597"/>
      <c r="E95" s="157" t="s">
        <v>373</v>
      </c>
      <c r="F95" s="157" t="s">
        <v>400</v>
      </c>
      <c r="G95" s="157" t="s">
        <v>563</v>
      </c>
      <c r="H95" s="160">
        <v>7000000</v>
      </c>
    </row>
    <row r="96" spans="1:8" ht="15.75" customHeight="1">
      <c r="A96" s="155"/>
      <c r="B96" s="157" t="s">
        <v>339</v>
      </c>
      <c r="C96" s="157" t="s">
        <v>533</v>
      </c>
      <c r="D96" s="157" t="s">
        <v>564</v>
      </c>
      <c r="E96" s="157" t="s">
        <v>373</v>
      </c>
      <c r="F96" s="157" t="s">
        <v>375</v>
      </c>
      <c r="G96" s="157" t="s">
        <v>565</v>
      </c>
      <c r="H96" s="160">
        <v>11871729</v>
      </c>
    </row>
    <row r="97" spans="1:8" ht="15.75" customHeight="1">
      <c r="A97" s="155"/>
      <c r="B97" s="157" t="s">
        <v>339</v>
      </c>
      <c r="C97" s="157" t="s">
        <v>533</v>
      </c>
      <c r="D97" s="157" t="s">
        <v>566</v>
      </c>
      <c r="E97" s="157" t="s">
        <v>373</v>
      </c>
      <c r="F97" s="157" t="s">
        <v>400</v>
      </c>
      <c r="G97" s="157" t="s">
        <v>567</v>
      </c>
      <c r="H97" s="160">
        <v>7977752</v>
      </c>
    </row>
    <row r="98" spans="1:8" ht="15.75" customHeight="1">
      <c r="A98" s="155"/>
      <c r="B98" s="157" t="s">
        <v>339</v>
      </c>
      <c r="C98" s="157" t="s">
        <v>533</v>
      </c>
      <c r="D98" s="157" t="s">
        <v>568</v>
      </c>
      <c r="E98" s="157" t="s">
        <v>373</v>
      </c>
      <c r="F98" s="157" t="s">
        <v>375</v>
      </c>
      <c r="G98" s="157" t="s">
        <v>569</v>
      </c>
      <c r="H98" s="160">
        <v>6890965</v>
      </c>
    </row>
    <row r="99" spans="1:8" ht="15.75" customHeight="1">
      <c r="A99" s="155"/>
      <c r="B99" s="157" t="s">
        <v>339</v>
      </c>
      <c r="C99" s="157" t="s">
        <v>570</v>
      </c>
      <c r="D99" s="157" t="s">
        <v>571</v>
      </c>
      <c r="E99" s="157" t="s">
        <v>373</v>
      </c>
      <c r="F99" s="157" t="s">
        <v>375</v>
      </c>
      <c r="G99" s="157" t="s">
        <v>572</v>
      </c>
      <c r="H99" s="160">
        <v>7407100</v>
      </c>
    </row>
    <row r="100" spans="1:8" ht="15.75" customHeight="1">
      <c r="A100" s="155"/>
      <c r="B100" s="157" t="s">
        <v>339</v>
      </c>
      <c r="C100" s="157" t="s">
        <v>570</v>
      </c>
      <c r="D100" s="157" t="s">
        <v>573</v>
      </c>
      <c r="E100" s="157" t="s">
        <v>373</v>
      </c>
      <c r="F100" s="157" t="s">
        <v>375</v>
      </c>
      <c r="G100" s="157" t="s">
        <v>574</v>
      </c>
      <c r="H100" s="160">
        <v>8953190</v>
      </c>
    </row>
    <row r="101" spans="1:8" ht="15.75" customHeight="1">
      <c r="A101" s="155"/>
      <c r="B101" s="157" t="s">
        <v>339</v>
      </c>
      <c r="C101" s="157" t="s">
        <v>570</v>
      </c>
      <c r="D101" s="628" t="s">
        <v>575</v>
      </c>
      <c r="E101" s="157" t="s">
        <v>407</v>
      </c>
      <c r="F101" s="157" t="s">
        <v>576</v>
      </c>
      <c r="G101" s="157" t="s">
        <v>577</v>
      </c>
      <c r="H101" s="160">
        <v>5345624</v>
      </c>
    </row>
    <row r="102" spans="1:8" ht="15.75" customHeight="1">
      <c r="A102" s="155"/>
      <c r="B102" s="157" t="s">
        <v>339</v>
      </c>
      <c r="C102" s="157" t="s">
        <v>570</v>
      </c>
      <c r="D102" s="597"/>
      <c r="E102" s="157" t="s">
        <v>447</v>
      </c>
      <c r="F102" s="157" t="s">
        <v>448</v>
      </c>
      <c r="G102" s="157" t="s">
        <v>577</v>
      </c>
      <c r="H102" s="160">
        <v>2300000</v>
      </c>
    </row>
    <row r="103" spans="1:8" ht="15.75" customHeight="1">
      <c r="A103" s="155"/>
      <c r="B103" s="157" t="s">
        <v>339</v>
      </c>
      <c r="C103" s="157" t="s">
        <v>570</v>
      </c>
      <c r="D103" s="157" t="s">
        <v>578</v>
      </c>
      <c r="E103" s="157" t="s">
        <v>369</v>
      </c>
      <c r="F103" s="157" t="s">
        <v>405</v>
      </c>
      <c r="G103" s="157" t="s">
        <v>579</v>
      </c>
      <c r="H103" s="160">
        <v>15219428</v>
      </c>
    </row>
    <row r="104" spans="1:8" ht="15.75" customHeight="1">
      <c r="A104" s="155"/>
      <c r="B104" s="157" t="s">
        <v>339</v>
      </c>
      <c r="C104" s="157" t="s">
        <v>570</v>
      </c>
      <c r="D104" s="157" t="s">
        <v>580</v>
      </c>
      <c r="E104" s="157" t="s">
        <v>373</v>
      </c>
      <c r="F104" s="157" t="s">
        <v>375</v>
      </c>
      <c r="G104" s="157" t="s">
        <v>581</v>
      </c>
      <c r="H104" s="160">
        <v>8112460</v>
      </c>
    </row>
    <row r="105" spans="1:8" ht="15.75" customHeight="1">
      <c r="A105" s="155"/>
      <c r="B105" s="157" t="s">
        <v>339</v>
      </c>
      <c r="C105" s="157" t="s">
        <v>570</v>
      </c>
      <c r="D105" s="157" t="s">
        <v>582</v>
      </c>
      <c r="E105" s="157" t="s">
        <v>373</v>
      </c>
      <c r="F105" s="157" t="s">
        <v>375</v>
      </c>
      <c r="G105" s="157" t="s">
        <v>584</v>
      </c>
      <c r="H105" s="160">
        <v>6991667</v>
      </c>
    </row>
    <row r="106" spans="1:8" ht="15.75" customHeight="1">
      <c r="A106" s="155"/>
      <c r="B106" s="157" t="s">
        <v>339</v>
      </c>
      <c r="C106" s="157" t="s">
        <v>570</v>
      </c>
      <c r="D106" s="157" t="s">
        <v>585</v>
      </c>
      <c r="E106" s="157" t="s">
        <v>414</v>
      </c>
      <c r="F106" s="157" t="s">
        <v>586</v>
      </c>
      <c r="G106" s="157" t="s">
        <v>587</v>
      </c>
      <c r="H106" s="160">
        <v>7512876</v>
      </c>
    </row>
    <row r="107" spans="1:8" ht="15.75" customHeight="1">
      <c r="A107" s="155"/>
      <c r="B107" s="157" t="s">
        <v>339</v>
      </c>
      <c r="C107" s="157" t="s">
        <v>570</v>
      </c>
      <c r="D107" s="157" t="s">
        <v>589</v>
      </c>
      <c r="E107" s="157" t="s">
        <v>369</v>
      </c>
      <c r="F107" s="157" t="s">
        <v>390</v>
      </c>
      <c r="G107" s="157" t="s">
        <v>590</v>
      </c>
      <c r="H107" s="160">
        <v>9219668</v>
      </c>
    </row>
    <row r="108" spans="1:8" ht="15.75" customHeight="1">
      <c r="A108" s="155"/>
      <c r="B108" s="157" t="s">
        <v>339</v>
      </c>
      <c r="C108" s="157" t="s">
        <v>570</v>
      </c>
      <c r="D108" s="628" t="s">
        <v>591</v>
      </c>
      <c r="E108" s="157" t="s">
        <v>369</v>
      </c>
      <c r="F108" s="157" t="s">
        <v>390</v>
      </c>
      <c r="G108" s="157" t="s">
        <v>592</v>
      </c>
      <c r="H108" s="160">
        <v>9472079</v>
      </c>
    </row>
    <row r="109" spans="1:8" ht="15.75" customHeight="1">
      <c r="A109" s="155"/>
      <c r="B109" s="157" t="s">
        <v>339</v>
      </c>
      <c r="C109" s="157" t="s">
        <v>570</v>
      </c>
      <c r="D109" s="597"/>
      <c r="E109" s="157" t="s">
        <v>373</v>
      </c>
      <c r="F109" s="157" t="s">
        <v>375</v>
      </c>
      <c r="G109" s="157" t="s">
        <v>593</v>
      </c>
      <c r="H109" s="160">
        <v>4000000</v>
      </c>
    </row>
    <row r="110" spans="1:8" ht="15.75" customHeight="1">
      <c r="A110" s="155"/>
      <c r="B110" s="157" t="s">
        <v>339</v>
      </c>
      <c r="C110" s="157" t="s">
        <v>570</v>
      </c>
      <c r="D110" s="628" t="s">
        <v>595</v>
      </c>
      <c r="E110" s="157" t="s">
        <v>373</v>
      </c>
      <c r="F110" s="157" t="s">
        <v>375</v>
      </c>
      <c r="G110" s="157" t="s">
        <v>596</v>
      </c>
      <c r="H110" s="160">
        <v>3558860</v>
      </c>
    </row>
    <row r="111" spans="1:8" ht="15.75" customHeight="1">
      <c r="A111" s="155"/>
      <c r="B111" s="157" t="s">
        <v>339</v>
      </c>
      <c r="C111" s="157" t="s">
        <v>570</v>
      </c>
      <c r="D111" s="597"/>
      <c r="E111" s="157" t="s">
        <v>373</v>
      </c>
      <c r="F111" s="157" t="s">
        <v>375</v>
      </c>
      <c r="G111" s="157" t="s">
        <v>598</v>
      </c>
      <c r="H111" s="160">
        <v>3558860</v>
      </c>
    </row>
    <row r="112" spans="1:8" ht="15.75" customHeight="1">
      <c r="A112" s="155"/>
      <c r="B112" s="157" t="s">
        <v>339</v>
      </c>
      <c r="C112" s="157" t="s">
        <v>570</v>
      </c>
      <c r="D112" s="157" t="s">
        <v>599</v>
      </c>
      <c r="E112" s="157" t="s">
        <v>490</v>
      </c>
      <c r="F112" s="157" t="s">
        <v>600</v>
      </c>
      <c r="G112" s="157" t="s">
        <v>601</v>
      </c>
      <c r="H112" s="160">
        <v>7216922</v>
      </c>
    </row>
    <row r="113" spans="1:8" ht="15.75" customHeight="1">
      <c r="A113" s="155"/>
      <c r="B113" s="157" t="s">
        <v>339</v>
      </c>
      <c r="C113" s="157" t="s">
        <v>570</v>
      </c>
      <c r="D113" s="157" t="s">
        <v>602</v>
      </c>
      <c r="E113" s="157" t="s">
        <v>373</v>
      </c>
      <c r="F113" s="157" t="s">
        <v>375</v>
      </c>
      <c r="G113" s="157" t="s">
        <v>603</v>
      </c>
      <c r="H113" s="160">
        <v>8132332</v>
      </c>
    </row>
    <row r="114" spans="1:8" ht="15.75" customHeight="1">
      <c r="A114" s="155"/>
      <c r="B114" s="157" t="s">
        <v>339</v>
      </c>
      <c r="C114" s="157" t="s">
        <v>570</v>
      </c>
      <c r="D114" s="157" t="s">
        <v>604</v>
      </c>
      <c r="E114" s="157" t="s">
        <v>369</v>
      </c>
      <c r="F114" s="157" t="s">
        <v>390</v>
      </c>
      <c r="G114" s="157" t="s">
        <v>421</v>
      </c>
      <c r="H114" s="160">
        <v>7979397</v>
      </c>
    </row>
    <row r="115" spans="1:8" ht="15.75" customHeight="1">
      <c r="A115" s="155"/>
      <c r="B115" s="157" t="s">
        <v>339</v>
      </c>
      <c r="C115" s="157" t="s">
        <v>570</v>
      </c>
      <c r="D115" s="157" t="s">
        <v>606</v>
      </c>
      <c r="E115" s="157" t="s">
        <v>373</v>
      </c>
      <c r="F115" s="157" t="s">
        <v>375</v>
      </c>
      <c r="G115" s="157" t="s">
        <v>607</v>
      </c>
      <c r="H115" s="160">
        <v>7659209</v>
      </c>
    </row>
    <row r="116" spans="1:8" ht="15.75" customHeight="1">
      <c r="A116" s="155"/>
      <c r="B116" s="157" t="s">
        <v>339</v>
      </c>
      <c r="C116" s="157" t="s">
        <v>570</v>
      </c>
      <c r="D116" s="157" t="s">
        <v>608</v>
      </c>
      <c r="E116" s="157" t="s">
        <v>369</v>
      </c>
      <c r="F116" s="157" t="s">
        <v>390</v>
      </c>
      <c r="G116" s="157" t="s">
        <v>609</v>
      </c>
      <c r="H116" s="160">
        <v>7412579</v>
      </c>
    </row>
    <row r="117" spans="1:8" ht="15.75" customHeight="1">
      <c r="A117" s="155"/>
      <c r="B117" s="157" t="s">
        <v>339</v>
      </c>
      <c r="C117" s="157" t="s">
        <v>570</v>
      </c>
      <c r="D117" s="628" t="s">
        <v>610</v>
      </c>
      <c r="E117" s="157" t="s">
        <v>373</v>
      </c>
      <c r="F117" s="157" t="s">
        <v>375</v>
      </c>
      <c r="G117" s="157" t="s">
        <v>612</v>
      </c>
      <c r="H117" s="160">
        <v>3984673</v>
      </c>
    </row>
    <row r="118" spans="1:8" ht="15.75" customHeight="1">
      <c r="A118" s="155"/>
      <c r="B118" s="157" t="s">
        <v>339</v>
      </c>
      <c r="C118" s="157" t="s">
        <v>570</v>
      </c>
      <c r="D118" s="597"/>
      <c r="E118" s="157" t="s">
        <v>373</v>
      </c>
      <c r="F118" s="157" t="s">
        <v>375</v>
      </c>
      <c r="G118" s="157" t="s">
        <v>613</v>
      </c>
      <c r="H118" s="160">
        <v>3600000</v>
      </c>
    </row>
    <row r="119" spans="1:8" ht="15.75" customHeight="1">
      <c r="A119" s="155"/>
      <c r="B119" s="157" t="s">
        <v>339</v>
      </c>
      <c r="C119" s="157" t="s">
        <v>570</v>
      </c>
      <c r="D119" s="157" t="s">
        <v>614</v>
      </c>
      <c r="E119" s="157" t="s">
        <v>373</v>
      </c>
      <c r="F119" s="157" t="s">
        <v>375</v>
      </c>
      <c r="G119" s="157" t="s">
        <v>615</v>
      </c>
      <c r="H119" s="160">
        <v>13713777</v>
      </c>
    </row>
    <row r="120" spans="1:8" ht="15.75" customHeight="1">
      <c r="A120" s="155"/>
      <c r="B120" s="157" t="s">
        <v>339</v>
      </c>
      <c r="C120" s="157" t="s">
        <v>570</v>
      </c>
      <c r="D120" s="157" t="s">
        <v>617</v>
      </c>
      <c r="E120" s="157" t="s">
        <v>373</v>
      </c>
      <c r="F120" s="157" t="s">
        <v>375</v>
      </c>
      <c r="G120" s="157" t="s">
        <v>618</v>
      </c>
      <c r="H120" s="160">
        <v>9298041</v>
      </c>
    </row>
    <row r="121" spans="1:8" ht="15.75" customHeight="1">
      <c r="A121" s="155"/>
      <c r="B121" s="157" t="s">
        <v>339</v>
      </c>
      <c r="C121" s="157" t="s">
        <v>570</v>
      </c>
      <c r="D121" s="157" t="s">
        <v>619</v>
      </c>
      <c r="E121" s="157" t="s">
        <v>373</v>
      </c>
      <c r="F121" s="157" t="s">
        <v>400</v>
      </c>
      <c r="G121" s="157" t="s">
        <v>620</v>
      </c>
      <c r="H121" s="160">
        <v>7444368</v>
      </c>
    </row>
    <row r="122" spans="1:8" ht="15.75" customHeight="1">
      <c r="A122" s="155"/>
      <c r="B122" s="157" t="s">
        <v>339</v>
      </c>
      <c r="C122" s="157" t="s">
        <v>570</v>
      </c>
      <c r="D122" s="157" t="s">
        <v>622</v>
      </c>
      <c r="E122" s="157" t="s">
        <v>373</v>
      </c>
      <c r="F122" s="157" t="s">
        <v>375</v>
      </c>
      <c r="G122" s="157" t="s">
        <v>623</v>
      </c>
      <c r="H122" s="160">
        <v>7797871</v>
      </c>
    </row>
    <row r="123" spans="1:8" ht="15.75" customHeight="1">
      <c r="A123" s="155"/>
      <c r="B123" s="157" t="s">
        <v>339</v>
      </c>
      <c r="C123" s="157" t="s">
        <v>570</v>
      </c>
      <c r="D123" s="628" t="s">
        <v>526</v>
      </c>
      <c r="E123" s="157" t="s">
        <v>369</v>
      </c>
      <c r="F123" s="157" t="s">
        <v>395</v>
      </c>
      <c r="G123" s="157" t="s">
        <v>624</v>
      </c>
      <c r="H123" s="160">
        <v>5809213</v>
      </c>
    </row>
    <row r="124" spans="1:8" ht="15.75" customHeight="1">
      <c r="A124" s="155"/>
      <c r="B124" s="157" t="s">
        <v>339</v>
      </c>
      <c r="C124" s="157" t="s">
        <v>570</v>
      </c>
      <c r="D124" s="597"/>
      <c r="E124" s="157" t="s">
        <v>373</v>
      </c>
      <c r="F124" s="157" t="s">
        <v>375</v>
      </c>
      <c r="G124" s="157" t="s">
        <v>421</v>
      </c>
      <c r="H124" s="160">
        <v>3951394</v>
      </c>
    </row>
    <row r="125" spans="1:8" ht="15.75" customHeight="1">
      <c r="A125" s="155"/>
      <c r="B125" s="157" t="s">
        <v>339</v>
      </c>
      <c r="C125" s="157" t="s">
        <v>570</v>
      </c>
      <c r="D125" s="628" t="s">
        <v>625</v>
      </c>
      <c r="E125" s="157" t="s">
        <v>373</v>
      </c>
      <c r="F125" s="157" t="s">
        <v>375</v>
      </c>
      <c r="G125" s="157" t="s">
        <v>626</v>
      </c>
      <c r="H125" s="160">
        <v>4200000</v>
      </c>
    </row>
    <row r="126" spans="1:8" ht="15.75" customHeight="1">
      <c r="A126" s="155"/>
      <c r="B126" s="157" t="s">
        <v>339</v>
      </c>
      <c r="C126" s="157" t="s">
        <v>570</v>
      </c>
      <c r="D126" s="597"/>
      <c r="E126" s="157" t="s">
        <v>373</v>
      </c>
      <c r="F126" s="157" t="s">
        <v>375</v>
      </c>
      <c r="G126" s="157" t="s">
        <v>628</v>
      </c>
      <c r="H126" s="160">
        <v>4393803</v>
      </c>
    </row>
    <row r="127" spans="1:8" ht="15.75" customHeight="1">
      <c r="A127" s="155"/>
      <c r="B127" s="157" t="s">
        <v>339</v>
      </c>
      <c r="C127" s="157" t="s">
        <v>570</v>
      </c>
      <c r="D127" s="157" t="s">
        <v>630</v>
      </c>
      <c r="E127" s="157" t="s">
        <v>373</v>
      </c>
      <c r="F127" s="157" t="s">
        <v>375</v>
      </c>
      <c r="G127" s="157" t="s">
        <v>631</v>
      </c>
      <c r="H127" s="160">
        <v>8504442</v>
      </c>
    </row>
    <row r="128" spans="1:8" ht="15.75" customHeight="1">
      <c r="A128" s="14"/>
      <c r="B128" s="14"/>
      <c r="C128" s="14"/>
      <c r="D128" s="14"/>
      <c r="E128" s="14"/>
      <c r="F128" s="14"/>
      <c r="G128" s="14"/>
      <c r="H128" s="14"/>
    </row>
    <row r="129" spans="1:8" ht="15.75" customHeight="1">
      <c r="A129" s="14"/>
      <c r="B129" s="14"/>
      <c r="C129" s="14"/>
      <c r="D129" s="14"/>
      <c r="E129" s="14"/>
      <c r="F129" s="14"/>
      <c r="G129" s="14"/>
      <c r="H129" s="14"/>
    </row>
    <row r="130" spans="1:8" ht="15.75" customHeight="1">
      <c r="A130" s="14"/>
      <c r="B130" s="14"/>
      <c r="C130" s="14"/>
      <c r="D130" s="14"/>
      <c r="E130" s="14"/>
      <c r="F130" s="14"/>
      <c r="G130" s="14" t="s">
        <v>297</v>
      </c>
      <c r="H130" s="226">
        <v>665340099</v>
      </c>
    </row>
    <row r="131" spans="1:8" ht="15.75" customHeight="1"/>
    <row r="132" spans="1:8" ht="15.75" customHeight="1"/>
    <row r="133" spans="1:8" ht="15.75" customHeight="1"/>
    <row r="134" spans="1:8" ht="15.75" customHeight="1"/>
    <row r="135" spans="1:8" ht="15.75" customHeight="1"/>
    <row r="136" spans="1:8" ht="15.75" customHeight="1"/>
    <row r="137" spans="1:8" ht="15.75" customHeight="1"/>
    <row r="138" spans="1:8" ht="15.75" customHeight="1"/>
    <row r="139" spans="1:8" ht="15.75" customHeight="1"/>
    <row r="140" spans="1:8" ht="15.75" customHeight="1"/>
    <row r="141" spans="1:8" ht="15.75" customHeight="1"/>
    <row r="142" spans="1:8" ht="15.75" customHeight="1"/>
    <row r="143" spans="1:8" ht="15.75" customHeight="1"/>
    <row r="144" spans="1:8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2">
    <mergeCell ref="D117:D118"/>
    <mergeCell ref="D123:D124"/>
    <mergeCell ref="D125:D126"/>
    <mergeCell ref="D101:D102"/>
    <mergeCell ref="D29:D30"/>
    <mergeCell ref="D48:D49"/>
    <mergeCell ref="D72:D74"/>
    <mergeCell ref="D69:D70"/>
    <mergeCell ref="D78:D79"/>
    <mergeCell ref="D52:D57"/>
    <mergeCell ref="D60:D64"/>
    <mergeCell ref="D108:D109"/>
    <mergeCell ref="D110:D111"/>
    <mergeCell ref="D94:D95"/>
    <mergeCell ref="D92:D93"/>
    <mergeCell ref="D27:D28"/>
    <mergeCell ref="D22:D26"/>
    <mergeCell ref="D9:D10"/>
    <mergeCell ref="D11:D12"/>
    <mergeCell ref="D44:D46"/>
    <mergeCell ref="D42:D43"/>
    <mergeCell ref="D37:D41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Realigned OPB</vt:lpstr>
      <vt:lpstr>LIst of LGUs</vt:lpstr>
      <vt:lpstr>RPOC</vt:lpstr>
      <vt:lpstr>SLGP Fund Allocation</vt:lpstr>
      <vt:lpstr>AM 2018 targets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christine montesa</dc:creator>
  <cp:lastModifiedBy>DILG-123</cp:lastModifiedBy>
  <dcterms:created xsi:type="dcterms:W3CDTF">2019-01-15T08:22:50Z</dcterms:created>
  <dcterms:modified xsi:type="dcterms:W3CDTF">2019-02-21T05:34:34Z</dcterms:modified>
</cp:coreProperties>
</file>