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91" windowWidth="28755" windowHeight="6885" tabRatio="507" activeTab="0"/>
  </bookViews>
  <sheets>
    <sheet name="FAR No. 1" sheetId="1" r:id="rId1"/>
  </sheets>
  <definedNames>
    <definedName name="_xlnm.Print_Area" localSheetId="0">'FAR No. 1'!$A$1:$X$115</definedName>
    <definedName name="_xlnm.Print_Titles" localSheetId="0">'FAR No. 1'!$1:$16</definedName>
  </definedNames>
  <calcPr fullCalcOnLoad="1"/>
</workbook>
</file>

<file path=xl/sharedStrings.xml><?xml version="1.0" encoding="utf-8"?>
<sst xmlns="http://schemas.openxmlformats.org/spreadsheetml/2006/main" count="175" uniqueCount="122">
  <si>
    <t>PS</t>
  </si>
  <si>
    <t>Approved By:</t>
  </si>
  <si>
    <t xml:space="preserve">MOOE </t>
  </si>
  <si>
    <t>Adjusted</t>
  </si>
  <si>
    <t>Allotments</t>
  </si>
  <si>
    <t>Total</t>
  </si>
  <si>
    <t>Current Year Obligations</t>
  </si>
  <si>
    <t>1st Quarter</t>
  </si>
  <si>
    <t>Ending</t>
  </si>
  <si>
    <t>March 31</t>
  </si>
  <si>
    <t>2nd Quarter</t>
  </si>
  <si>
    <t>June 30</t>
  </si>
  <si>
    <t>3rd Quarter</t>
  </si>
  <si>
    <t>Sept. 30</t>
  </si>
  <si>
    <t>4th Quarter</t>
  </si>
  <si>
    <t>Dec. 31</t>
  </si>
  <si>
    <t>Current Year Disbursements</t>
  </si>
  <si>
    <t>Balances</t>
  </si>
  <si>
    <t>UACS CODE</t>
  </si>
  <si>
    <t>2</t>
  </si>
  <si>
    <t>Authorized Appropriation</t>
  </si>
  <si>
    <t>3</t>
  </si>
  <si>
    <t>Adjusted Appropriations</t>
  </si>
  <si>
    <t>Allotments Received</t>
  </si>
  <si>
    <t xml:space="preserve">Transfer To </t>
  </si>
  <si>
    <t>Transfer From</t>
  </si>
  <si>
    <t>Unreleased Appropriations</t>
  </si>
  <si>
    <t>Unobligated Allotment</t>
  </si>
  <si>
    <t>FAR No. 1</t>
  </si>
  <si>
    <t xml:space="preserve">Certified Correct: </t>
  </si>
  <si>
    <t>Chief Accountant</t>
  </si>
  <si>
    <t>Particulars</t>
  </si>
  <si>
    <t>23</t>
  </si>
  <si>
    <t>Budget Officer</t>
  </si>
  <si>
    <t>STATEMENT OF APPROPRIATIONS, ALLOTMENTS, OBLIGATIONS, DISBURSEMENTS AND BALANCES</t>
  </si>
  <si>
    <t>Not Yet Due and Demandable</t>
  </si>
  <si>
    <t>Continuing Appropriations</t>
  </si>
  <si>
    <t>Current Year Appropriations</t>
  </si>
  <si>
    <t>Supplemental Appropriations</t>
  </si>
  <si>
    <t>1 01 101</t>
  </si>
  <si>
    <t xml:space="preserve">Due and Demandable </t>
  </si>
  <si>
    <t>Adjustments (Withdrawal, Realignment)</t>
  </si>
  <si>
    <t>7</t>
  </si>
  <si>
    <t>15=(11+12+13+14)</t>
  </si>
  <si>
    <t>20=(16+17+18+19)</t>
  </si>
  <si>
    <t>22=(10-15)</t>
  </si>
  <si>
    <t>24</t>
  </si>
  <si>
    <t>10=[{6+(-)7}
-8+9]</t>
  </si>
  <si>
    <t>5=(3+4)</t>
  </si>
  <si>
    <t>21=(5-10)</t>
  </si>
  <si>
    <t>Adjustments 
(Transfer (To)/From, Realignment)</t>
  </si>
  <si>
    <t>Appropriations</t>
  </si>
  <si>
    <t>Unpaid Obligations 
(15-20) = (23+24)</t>
  </si>
  <si>
    <t>GRACIA S. WABAN</t>
  </si>
  <si>
    <t>I. CURRENT YEAR BUDGET/APPROPRIATIONS</t>
  </si>
  <si>
    <t xml:space="preserve"> A.  AGENCY SPECIFIC BUDGET</t>
  </si>
  <si>
    <t>Lupong Tagapamayapa Incentives Awards (LTIA)</t>
  </si>
  <si>
    <t>TOTAL SUB-ALLOTMENT/NTA</t>
  </si>
  <si>
    <t>TOTAL AUTOMATIC APPROPRIATIONS</t>
  </si>
  <si>
    <t>TOTAL SPECIAL PURPOSE FUND</t>
  </si>
  <si>
    <t>TOTAL CURRENT YEAR BUDGET/APPROPRIATION</t>
  </si>
  <si>
    <t>Department       : DEPARTMENT OF THE INTERIOR  &amp; LOCAL GOVERNMENT</t>
  </si>
  <si>
    <t>Operating Unit   :  DILG REGION 10</t>
  </si>
  <si>
    <t>Organization Code (UACS) : 14 001 03 00010</t>
  </si>
  <si>
    <t>Agency               :  Office of the Secretary</t>
  </si>
  <si>
    <t>Supervision &amp; Dev't. of Local Governments  (SDLG)</t>
  </si>
  <si>
    <t>TOTAL AGENCY SPECIFIC BUDGET</t>
  </si>
  <si>
    <t xml:space="preserve"> TOTAL OPERATIONS  </t>
  </si>
  <si>
    <t>General Management and Supervision-(GMS)</t>
  </si>
  <si>
    <t>CEDRIX R. AGUIÑOT, CPA</t>
  </si>
  <si>
    <t>310100100002000</t>
  </si>
  <si>
    <t>310100100001000</t>
  </si>
  <si>
    <t xml:space="preserve"> 300000000000000- OPERATIONS</t>
  </si>
  <si>
    <t>LOCAL GOVERNMENT EMPOWERMENT PROGRAM</t>
  </si>
  <si>
    <t>310100000000000</t>
  </si>
  <si>
    <t>Strengthening of Peace and Order</t>
  </si>
  <si>
    <t>100000100001000</t>
  </si>
  <si>
    <t>Support for Local Governance Program</t>
  </si>
  <si>
    <t>310100200004000</t>
  </si>
  <si>
    <t>Civil Society Organization/People's Participation Partnership Program</t>
  </si>
  <si>
    <t>310100200005000</t>
  </si>
  <si>
    <t>SUB-ALLOTMENT/NOTICE OF TRANSFER ALLOCATION (NTA)</t>
  </si>
  <si>
    <t>Enhancement of Brgy Information System</t>
  </si>
  <si>
    <t>310100200023000</t>
  </si>
  <si>
    <t>310200200001000</t>
  </si>
  <si>
    <t>Improve LGU Competitiveness and Ease of Doing Business</t>
  </si>
  <si>
    <t>310100200024000</t>
  </si>
  <si>
    <t>Enhancement of Programs &amp; Projects Mngt Systems</t>
  </si>
  <si>
    <t>Automatic Appropriations</t>
  </si>
  <si>
    <t>Special Purpose Fund</t>
  </si>
  <si>
    <t>Pension and Gratuity Fund</t>
  </si>
  <si>
    <t>Brgy Official Death Benefit Fund</t>
  </si>
  <si>
    <t>Local Governance Support Fund</t>
  </si>
  <si>
    <t>Local Governance Performance Mngt Program-PCF</t>
  </si>
  <si>
    <t>310200100001000</t>
  </si>
  <si>
    <r>
      <t>Funding Source Code (as clustered) :__</t>
    </r>
    <r>
      <rPr>
        <b/>
        <u val="single"/>
        <sz val="10"/>
        <rFont val="Arial Narrow"/>
        <family val="2"/>
      </rPr>
      <t>101101, 101253, 104102________________________</t>
    </r>
  </si>
  <si>
    <t>CO</t>
  </si>
  <si>
    <t>X</t>
  </si>
  <si>
    <t>ARNEL M. AGABE, CESO IV</t>
  </si>
  <si>
    <t>Regional Director</t>
  </si>
  <si>
    <t>Continuing Enahancement Capacity of PLEBs &amp; PMO Nat'l Office Monitoring and Operations Center</t>
  </si>
  <si>
    <t>310100200027000</t>
  </si>
  <si>
    <t>Strengthening of Anti-Drug Abuse Council</t>
  </si>
  <si>
    <t>310100200028000</t>
  </si>
  <si>
    <t>Transition of Federalism</t>
  </si>
  <si>
    <t>310100200029000</t>
  </si>
  <si>
    <t>Nat'l Advocacy for the Prevention of Illegal Drugs, Criminality &amp; Violent Extremism</t>
  </si>
  <si>
    <t>310100200030000</t>
  </si>
  <si>
    <t>Miscellaneous Personnel Benefits Fund</t>
  </si>
  <si>
    <t>31010010001000</t>
  </si>
  <si>
    <t>Contingent Fund</t>
  </si>
  <si>
    <t>Civil Society</t>
  </si>
  <si>
    <t>Dev't of Policies, Programs, &amp; Standards for LG Capacity Dev't &amp; Performance Oversight</t>
  </si>
  <si>
    <t>200000100001000</t>
  </si>
  <si>
    <t>Anti-Illegal Drugs Information System</t>
  </si>
  <si>
    <t>310100200025000</t>
  </si>
  <si>
    <t>Recommending Approval:</t>
  </si>
  <si>
    <t>Chief - FAD</t>
  </si>
  <si>
    <t>MILAGROS A. FELISILDA</t>
  </si>
  <si>
    <t>Administration &amp; Personnel Benefits</t>
  </si>
  <si>
    <t>10000010000200</t>
  </si>
  <si>
    <r>
      <t>As of the Quarter Ending _</t>
    </r>
    <r>
      <rPr>
        <b/>
        <u val="single"/>
        <sz val="10"/>
        <rFont val="Arial Narrow"/>
        <family val="2"/>
      </rPr>
      <t xml:space="preserve"> December 31, 2018_</t>
    </r>
    <r>
      <rPr>
        <b/>
        <sz val="10"/>
        <rFont val="Arial Narrow"/>
        <family val="2"/>
      </rPr>
      <t>_____________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</si>
</sst>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_);\(0\)"/>
    <numFmt numFmtId="182" formatCode="[$-409]mmmm\ d\,\ yyyy;@"/>
    <numFmt numFmtId="183" formatCode="#,##0.0_);\(#,##0.0\)"/>
    <numFmt numFmtId="184" formatCode="#,##0.000000000_);\(#,##0.000000000\)"/>
    <numFmt numFmtId="185" formatCode="#,##0.00000000_);\(#,##0.00000000\)"/>
    <numFmt numFmtId="186" formatCode="#,##0.0000000_);\(#,##0.0000000\)"/>
    <numFmt numFmtId="187" formatCode="#,##0.000000_);\(#,##0.000000\)"/>
    <numFmt numFmtId="188" formatCode="#,##0.00000_);\(#,##0.00000\)"/>
    <numFmt numFmtId="189" formatCode="#,##0.0000_);\(#,##0.0000\)"/>
    <numFmt numFmtId="190" formatCode="#,##0.000_);\(#,##0.000\)"/>
    <numFmt numFmtId="191" formatCode="#,##0.00_ ;\-#,##0.00\ "/>
    <numFmt numFmtId="192" formatCode="#,##0.0000000000_ ;\-#,##0.0000000000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double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/>
    </border>
    <border>
      <left style="medium"/>
      <right>
        <color indexed="63"/>
      </right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37" fontId="21" fillId="0" borderId="12" xfId="0" applyNumberFormat="1" applyFont="1" applyFill="1" applyBorder="1" applyAlignment="1">
      <alignment/>
    </xf>
    <xf numFmtId="37" fontId="21" fillId="0" borderId="11" xfId="0" applyNumberFormat="1" applyFont="1" applyFill="1" applyBorder="1" applyAlignment="1">
      <alignment/>
    </xf>
    <xf numFmtId="43" fontId="21" fillId="0" borderId="11" xfId="42" applyFont="1" applyFill="1" applyBorder="1" applyAlignment="1">
      <alignment/>
    </xf>
    <xf numFmtId="43" fontId="21" fillId="0" borderId="13" xfId="42" applyFont="1" applyFill="1" applyBorder="1" applyAlignment="1">
      <alignment/>
    </xf>
    <xf numFmtId="43" fontId="22" fillId="0" borderId="11" xfId="42" applyFont="1" applyFill="1" applyBorder="1" applyAlignment="1">
      <alignment/>
    </xf>
    <xf numFmtId="43" fontId="21" fillId="0" borderId="11" xfId="42" applyFont="1" applyFill="1" applyBorder="1" applyAlignment="1">
      <alignment horizontal="right"/>
    </xf>
    <xf numFmtId="43" fontId="22" fillId="0" borderId="14" xfId="42" applyFont="1" applyFill="1" applyBorder="1" applyAlignment="1">
      <alignment horizontal="right"/>
    </xf>
    <xf numFmtId="43" fontId="22" fillId="0" borderId="13" xfId="42" applyFont="1" applyFill="1" applyBorder="1" applyAlignment="1">
      <alignment/>
    </xf>
    <xf numFmtId="43" fontId="21" fillId="0" borderId="10" xfId="42" applyFont="1" applyFill="1" applyBorder="1" applyAlignment="1">
      <alignment/>
    </xf>
    <xf numFmtId="39" fontId="22" fillId="0" borderId="13" xfId="0" applyNumberFormat="1" applyFont="1" applyFill="1" applyBorder="1" applyAlignment="1">
      <alignment/>
    </xf>
    <xf numFmtId="43" fontId="21" fillId="0" borderId="15" xfId="42" applyFont="1" applyFill="1" applyBorder="1" applyAlignment="1">
      <alignment horizontal="right"/>
    </xf>
    <xf numFmtId="43" fontId="22" fillId="0" borderId="15" xfId="42" applyFont="1" applyFill="1" applyBorder="1" applyAlignment="1">
      <alignment horizontal="right"/>
    </xf>
    <xf numFmtId="43" fontId="22" fillId="0" borderId="16" xfId="42" applyFont="1" applyFill="1" applyBorder="1" applyAlignment="1">
      <alignment horizontal="right"/>
    </xf>
    <xf numFmtId="43" fontId="21" fillId="0" borderId="15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2" fillId="0" borderId="17" xfId="42" applyFont="1" applyFill="1" applyBorder="1" applyAlignment="1">
      <alignment/>
    </xf>
    <xf numFmtId="43" fontId="21" fillId="0" borderId="18" xfId="42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37" fontId="21" fillId="0" borderId="20" xfId="0" applyNumberFormat="1" applyFont="1" applyFill="1" applyBorder="1" applyAlignment="1">
      <alignment/>
    </xf>
    <xf numFmtId="37" fontId="21" fillId="0" borderId="21" xfId="0" applyNumberFormat="1" applyFont="1" applyFill="1" applyBorder="1" applyAlignment="1">
      <alignment/>
    </xf>
    <xf numFmtId="43" fontId="21" fillId="0" borderId="21" xfId="42" applyFont="1" applyFill="1" applyBorder="1" applyAlignment="1">
      <alignment/>
    </xf>
    <xf numFmtId="43" fontId="21" fillId="0" borderId="22" xfId="42" applyFont="1" applyFill="1" applyBorder="1" applyAlignment="1">
      <alignment/>
    </xf>
    <xf numFmtId="43" fontId="22" fillId="0" borderId="21" xfId="42" applyFont="1" applyFill="1" applyBorder="1" applyAlignment="1">
      <alignment/>
    </xf>
    <xf numFmtId="43" fontId="21" fillId="0" borderId="21" xfId="42" applyFont="1" applyFill="1" applyBorder="1" applyAlignment="1">
      <alignment horizontal="right"/>
    </xf>
    <xf numFmtId="43" fontId="21" fillId="0" borderId="23" xfId="42" applyFont="1" applyFill="1" applyBorder="1" applyAlignment="1">
      <alignment horizontal="right"/>
    </xf>
    <xf numFmtId="43" fontId="21" fillId="0" borderId="23" xfId="42" applyFont="1" applyFill="1" applyBorder="1" applyAlignment="1">
      <alignment/>
    </xf>
    <xf numFmtId="0" fontId="21" fillId="0" borderId="19" xfId="0" applyFont="1" applyFill="1" applyBorder="1" applyAlignment="1">
      <alignment/>
    </xf>
    <xf numFmtId="43" fontId="21" fillId="0" borderId="24" xfId="42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3" fontId="22" fillId="0" borderId="0" xfId="0" applyNumberFormat="1" applyFont="1" applyFill="1" applyBorder="1" applyAlignment="1">
      <alignment/>
    </xf>
    <xf numFmtId="16" fontId="21" fillId="0" borderId="11" xfId="0" applyNumberFormat="1" applyFont="1" applyFill="1" applyBorder="1" applyAlignment="1" quotePrefix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43" fontId="22" fillId="0" borderId="13" xfId="42" applyFont="1" applyFill="1" applyBorder="1" applyAlignment="1">
      <alignment horizontal="right"/>
    </xf>
    <xf numFmtId="39" fontId="22" fillId="0" borderId="0" xfId="0" applyNumberFormat="1" applyFont="1" applyFill="1" applyBorder="1" applyAlignment="1">
      <alignment/>
    </xf>
    <xf numFmtId="43" fontId="22" fillId="0" borderId="26" xfId="42" applyFont="1" applyFill="1" applyBorder="1" applyAlignment="1">
      <alignment horizontal="right"/>
    </xf>
    <xf numFmtId="43" fontId="22" fillId="0" borderId="27" xfId="42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2" fillId="0" borderId="28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0" borderId="28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 horizontal="center" vertical="center" wrapText="1"/>
    </xf>
    <xf numFmtId="16" fontId="21" fillId="0" borderId="30" xfId="0" applyNumberFormat="1" applyFont="1" applyFill="1" applyBorder="1" applyAlignment="1" quotePrefix="1">
      <alignment horizontal="center" vertical="center" wrapText="1"/>
    </xf>
    <xf numFmtId="0" fontId="22" fillId="0" borderId="25" xfId="0" applyFont="1" applyFill="1" applyBorder="1" applyAlignment="1" quotePrefix="1">
      <alignment horizontal="center" vertical="center" wrapText="1"/>
    </xf>
    <xf numFmtId="0" fontId="22" fillId="0" borderId="31" xfId="0" applyFont="1" applyFill="1" applyBorder="1" applyAlignment="1" quotePrefix="1">
      <alignment horizontal="center" vertical="center" wrapText="1"/>
    </xf>
    <xf numFmtId="0" fontId="22" fillId="0" borderId="32" xfId="0" applyFont="1" applyFill="1" applyBorder="1" applyAlignment="1" quotePrefix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 quotePrefix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37" fontId="21" fillId="0" borderId="35" xfId="0" applyNumberFormat="1" applyFont="1" applyFill="1" applyBorder="1" applyAlignment="1">
      <alignment/>
    </xf>
    <xf numFmtId="37" fontId="21" fillId="0" borderId="36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37" fontId="21" fillId="0" borderId="18" xfId="0" applyNumberFormat="1" applyFont="1" applyFill="1" applyBorder="1" applyAlignment="1">
      <alignment/>
    </xf>
    <xf numFmtId="37" fontId="21" fillId="0" borderId="29" xfId="0" applyNumberFormat="1" applyFont="1" applyFill="1" applyBorder="1" applyAlignment="1">
      <alignment/>
    </xf>
    <xf numFmtId="0" fontId="23" fillId="0" borderId="37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 wrapText="1"/>
    </xf>
    <xf numFmtId="43" fontId="21" fillId="0" borderId="29" xfId="42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1" fillId="0" borderId="13" xfId="0" applyFont="1" applyFill="1" applyBorder="1" applyAlignment="1">
      <alignment horizontal="center" wrapText="1"/>
    </xf>
    <xf numFmtId="37" fontId="21" fillId="0" borderId="26" xfId="0" applyNumberFormat="1" applyFont="1" applyFill="1" applyBorder="1" applyAlignment="1">
      <alignment/>
    </xf>
    <xf numFmtId="37" fontId="21" fillId="0" borderId="13" xfId="0" applyNumberFormat="1" applyFont="1" applyFill="1" applyBorder="1" applyAlignment="1">
      <alignment/>
    </xf>
    <xf numFmtId="43" fontId="21" fillId="0" borderId="27" xfId="42" applyFont="1" applyFill="1" applyBorder="1" applyAlignment="1">
      <alignment/>
    </xf>
    <xf numFmtId="0" fontId="21" fillId="0" borderId="11" xfId="0" applyFont="1" applyFill="1" applyBorder="1" applyAlignment="1" quotePrefix="1">
      <alignment horizontal="center"/>
    </xf>
    <xf numFmtId="43" fontId="22" fillId="0" borderId="18" xfId="42" applyFont="1" applyFill="1" applyBorder="1" applyAlignment="1">
      <alignment/>
    </xf>
    <xf numFmtId="43" fontId="22" fillId="0" borderId="38" xfId="42" applyFont="1" applyFill="1" applyBorder="1" applyAlignment="1">
      <alignment/>
    </xf>
    <xf numFmtId="0" fontId="22" fillId="0" borderId="11" xfId="0" applyFont="1" applyFill="1" applyBorder="1" applyAlignment="1" quotePrefix="1">
      <alignment horizontal="center" vertical="center"/>
    </xf>
    <xf numFmtId="0" fontId="21" fillId="0" borderId="37" xfId="0" applyFont="1" applyFill="1" applyBorder="1" applyAlignment="1">
      <alignment horizontal="left" wrapText="1" indent="3"/>
    </xf>
    <xf numFmtId="0" fontId="21" fillId="0" borderId="11" xfId="0" applyFont="1" applyFill="1" applyBorder="1" applyAlignment="1">
      <alignment horizontal="center" vertical="top"/>
    </xf>
    <xf numFmtId="43" fontId="21" fillId="0" borderId="18" xfId="42" applyFont="1" applyFill="1" applyBorder="1" applyAlignment="1">
      <alignment horizontal="right"/>
    </xf>
    <xf numFmtId="43" fontId="22" fillId="0" borderId="10" xfId="42" applyFont="1" applyFill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22" fillId="0" borderId="37" xfId="0" applyFont="1" applyFill="1" applyBorder="1" applyAlignment="1">
      <alignment horizontal="left"/>
    </xf>
    <xf numFmtId="0" fontId="22" fillId="0" borderId="11" xfId="0" applyFont="1" applyFill="1" applyBorder="1" applyAlignment="1" quotePrefix="1">
      <alignment horizontal="center" vertical="top"/>
    </xf>
    <xf numFmtId="43" fontId="22" fillId="0" borderId="22" xfId="42" applyFont="1" applyFill="1" applyBorder="1" applyAlignment="1">
      <alignment/>
    </xf>
    <xf numFmtId="0" fontId="22" fillId="0" borderId="14" xfId="0" applyFont="1" applyFill="1" applyBorder="1" applyAlignment="1">
      <alignment horizontal="center" wrapText="1"/>
    </xf>
    <xf numFmtId="43" fontId="22" fillId="0" borderId="39" xfId="42" applyFont="1" applyFill="1" applyBorder="1" applyAlignment="1">
      <alignment/>
    </xf>
    <xf numFmtId="43" fontId="22" fillId="0" borderId="14" xfId="42" applyFont="1" applyFill="1" applyBorder="1" applyAlignment="1">
      <alignment/>
    </xf>
    <xf numFmtId="43" fontId="22" fillId="0" borderId="40" xfId="42" applyFont="1" applyFill="1" applyBorder="1" applyAlignment="1">
      <alignment horizontal="right"/>
    </xf>
    <xf numFmtId="0" fontId="21" fillId="0" borderId="37" xfId="0" applyFont="1" applyFill="1" applyBorder="1" applyAlignment="1">
      <alignment horizontal="left" wrapText="1"/>
    </xf>
    <xf numFmtId="0" fontId="21" fillId="0" borderId="41" xfId="0" applyFont="1" applyFill="1" applyBorder="1" applyAlignment="1">
      <alignment horizontal="center" wrapText="1"/>
    </xf>
    <xf numFmtId="43" fontId="22" fillId="0" borderId="27" xfId="42" applyFont="1" applyFill="1" applyBorder="1" applyAlignment="1">
      <alignment/>
    </xf>
    <xf numFmtId="0" fontId="21" fillId="0" borderId="37" xfId="0" applyFont="1" applyFill="1" applyBorder="1" applyAlignment="1">
      <alignment horizontal="left" indent="3"/>
    </xf>
    <xf numFmtId="43" fontId="21" fillId="0" borderId="38" xfId="42" applyFont="1" applyFill="1" applyBorder="1" applyAlignment="1">
      <alignment/>
    </xf>
    <xf numFmtId="0" fontId="22" fillId="0" borderId="37" xfId="0" applyFont="1" applyFill="1" applyBorder="1" applyAlignment="1">
      <alignment horizontal="left" wrapText="1"/>
    </xf>
    <xf numFmtId="37" fontId="22" fillId="0" borderId="11" xfId="0" applyNumberFormat="1" applyFont="1" applyFill="1" applyBorder="1" applyAlignment="1">
      <alignment/>
    </xf>
    <xf numFmtId="43" fontId="22" fillId="0" borderId="29" xfId="42" applyFont="1" applyFill="1" applyBorder="1" applyAlignment="1">
      <alignment/>
    </xf>
    <xf numFmtId="39" fontId="21" fillId="0" borderId="11" xfId="0" applyNumberFormat="1" applyFont="1" applyFill="1" applyBorder="1" applyAlignment="1">
      <alignment/>
    </xf>
    <xf numFmtId="37" fontId="22" fillId="0" borderId="13" xfId="0" applyNumberFormat="1" applyFont="1" applyFill="1" applyBorder="1" applyAlignment="1">
      <alignment horizontal="right"/>
    </xf>
    <xf numFmtId="0" fontId="21" fillId="0" borderId="42" xfId="0" applyFont="1" applyFill="1" applyBorder="1" applyAlignment="1">
      <alignment horizontal="left" indent="3"/>
    </xf>
    <xf numFmtId="37" fontId="21" fillId="0" borderId="43" xfId="0" applyNumberFormat="1" applyFont="1" applyFill="1" applyBorder="1" applyAlignment="1">
      <alignment horizontal="right"/>
    </xf>
    <xf numFmtId="37" fontId="21" fillId="0" borderId="15" xfId="0" applyNumberFormat="1" applyFont="1" applyFill="1" applyBorder="1" applyAlignment="1">
      <alignment horizontal="right"/>
    </xf>
    <xf numFmtId="43" fontId="21" fillId="0" borderId="44" xfId="42" applyFont="1" applyFill="1" applyBorder="1" applyAlignment="1">
      <alignment/>
    </xf>
    <xf numFmtId="43" fontId="21" fillId="0" borderId="26" xfId="42" applyFont="1" applyFill="1" applyBorder="1" applyAlignment="1">
      <alignment/>
    </xf>
    <xf numFmtId="43" fontId="22" fillId="0" borderId="44" xfId="42" applyFont="1" applyFill="1" applyBorder="1" applyAlignment="1">
      <alignment horizontal="right"/>
    </xf>
    <xf numFmtId="0" fontId="22" fillId="0" borderId="45" xfId="0" applyFont="1" applyFill="1" applyBorder="1" applyAlignment="1">
      <alignment horizontal="left" wrapText="1" indent="3"/>
    </xf>
    <xf numFmtId="0" fontId="22" fillId="0" borderId="46" xfId="0" applyFont="1" applyFill="1" applyBorder="1" applyAlignment="1">
      <alignment horizontal="center" wrapText="1"/>
    </xf>
    <xf numFmtId="37" fontId="21" fillId="0" borderId="18" xfId="0" applyNumberFormat="1" applyFont="1" applyFill="1" applyBorder="1" applyAlignment="1">
      <alignment horizontal="right"/>
    </xf>
    <xf numFmtId="37" fontId="21" fillId="0" borderId="11" xfId="0" applyNumberFormat="1" applyFont="1" applyFill="1" applyBorder="1" applyAlignment="1">
      <alignment horizontal="right"/>
    </xf>
    <xf numFmtId="0" fontId="22" fillId="0" borderId="37" xfId="0" applyFont="1" applyFill="1" applyBorder="1" applyAlignment="1">
      <alignment/>
    </xf>
    <xf numFmtId="0" fontId="21" fillId="0" borderId="11" xfId="0" applyFont="1" applyFill="1" applyBorder="1" applyAlignment="1" quotePrefix="1">
      <alignment horizontal="center" wrapText="1"/>
    </xf>
    <xf numFmtId="0" fontId="21" fillId="0" borderId="42" xfId="0" applyFont="1" applyFill="1" applyBorder="1" applyAlignment="1">
      <alignment horizontal="left" wrapText="1" indent="3"/>
    </xf>
    <xf numFmtId="0" fontId="21" fillId="0" borderId="15" xfId="0" applyFont="1" applyFill="1" applyBorder="1" applyAlignment="1">
      <alignment horizontal="center" wrapText="1"/>
    </xf>
    <xf numFmtId="37" fontId="21" fillId="0" borderId="43" xfId="0" applyNumberFormat="1" applyFont="1" applyFill="1" applyBorder="1" applyAlignment="1">
      <alignment/>
    </xf>
    <xf numFmtId="37" fontId="21" fillId="0" borderId="15" xfId="0" applyNumberFormat="1" applyFont="1" applyFill="1" applyBorder="1" applyAlignment="1">
      <alignment/>
    </xf>
    <xf numFmtId="0" fontId="22" fillId="0" borderId="42" xfId="0" applyFont="1" applyFill="1" applyBorder="1" applyAlignment="1">
      <alignment horizontal="left"/>
    </xf>
    <xf numFmtId="43" fontId="22" fillId="0" borderId="43" xfId="42" applyFont="1" applyFill="1" applyBorder="1" applyAlignment="1">
      <alignment/>
    </xf>
    <xf numFmtId="37" fontId="22" fillId="0" borderId="43" xfId="0" applyNumberFormat="1" applyFont="1" applyFill="1" applyBorder="1" applyAlignment="1">
      <alignment/>
    </xf>
    <xf numFmtId="37" fontId="22" fillId="0" borderId="15" xfId="0" applyNumberFormat="1" applyFont="1" applyFill="1" applyBorder="1" applyAlignment="1">
      <alignment/>
    </xf>
    <xf numFmtId="43" fontId="22" fillId="0" borderId="47" xfId="42" applyFont="1" applyFill="1" applyBorder="1" applyAlignment="1">
      <alignment/>
    </xf>
    <xf numFmtId="0" fontId="21" fillId="0" borderId="48" xfId="0" applyFont="1" applyFill="1" applyBorder="1" applyAlignment="1">
      <alignment horizontal="left" wrapText="1" indent="2"/>
    </xf>
    <xf numFmtId="43" fontId="21" fillId="0" borderId="43" xfId="42" applyFont="1" applyFill="1" applyBorder="1" applyAlignment="1">
      <alignment/>
    </xf>
    <xf numFmtId="0" fontId="22" fillId="0" borderId="15" xfId="0" applyFont="1" applyFill="1" applyBorder="1" applyAlignment="1">
      <alignment horizontal="center" wrapText="1"/>
    </xf>
    <xf numFmtId="43" fontId="22" fillId="0" borderId="31" xfId="42" applyFont="1" applyFill="1" applyBorder="1" applyAlignment="1">
      <alignment/>
    </xf>
    <xf numFmtId="0" fontId="21" fillId="0" borderId="37" xfId="0" applyFont="1" applyFill="1" applyBorder="1" applyAlignment="1">
      <alignment horizontal="left" indent="2"/>
    </xf>
    <xf numFmtId="0" fontId="21" fillId="0" borderId="49" xfId="0" applyFont="1" applyFill="1" applyBorder="1" applyAlignment="1">
      <alignment horizontal="left" indent="2"/>
    </xf>
    <xf numFmtId="171" fontId="22" fillId="0" borderId="0" xfId="0" applyNumberFormat="1" applyFont="1" applyFill="1" applyBorder="1" applyAlignment="1">
      <alignment/>
    </xf>
    <xf numFmtId="192" fontId="22" fillId="0" borderId="0" xfId="0" applyNumberFormat="1" applyFont="1" applyFill="1" applyBorder="1" applyAlignment="1">
      <alignment/>
    </xf>
    <xf numFmtId="0" fontId="22" fillId="0" borderId="50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50" xfId="0" applyFont="1" applyFill="1" applyBorder="1" applyAlignment="1">
      <alignment/>
    </xf>
    <xf numFmtId="0" fontId="23" fillId="0" borderId="37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50" xfId="0" applyFont="1" applyFill="1" applyBorder="1" applyAlignment="1">
      <alignment horizontal="left"/>
    </xf>
    <xf numFmtId="0" fontId="21" fillId="0" borderId="49" xfId="0" applyFont="1" applyFill="1" applyBorder="1" applyAlignment="1">
      <alignment/>
    </xf>
    <xf numFmtId="0" fontId="21" fillId="0" borderId="19" xfId="0" applyFont="1" applyFill="1" applyBorder="1" applyAlignment="1">
      <alignment horizontal="left"/>
    </xf>
    <xf numFmtId="0" fontId="21" fillId="0" borderId="51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2" fillId="0" borderId="52" xfId="57" applyFont="1" applyFill="1" applyBorder="1">
      <alignment/>
      <protection/>
    </xf>
    <xf numFmtId="0" fontId="22" fillId="0" borderId="37" xfId="57" applyFont="1" applyFill="1" applyBorder="1" applyAlignment="1">
      <alignment/>
      <protection/>
    </xf>
    <xf numFmtId="0" fontId="22" fillId="0" borderId="53" xfId="57" applyFont="1" applyFill="1" applyBorder="1" applyAlignment="1">
      <alignment horizontal="left"/>
      <protection/>
    </xf>
    <xf numFmtId="0" fontId="22" fillId="0" borderId="37" xfId="57" applyFont="1" applyFill="1" applyBorder="1" applyAlignment="1">
      <alignment horizontal="left"/>
      <protection/>
    </xf>
    <xf numFmtId="0" fontId="22" fillId="0" borderId="48" xfId="57" applyFont="1" applyFill="1" applyBorder="1" applyAlignment="1">
      <alignment wrapText="1"/>
      <protection/>
    </xf>
    <xf numFmtId="0" fontId="22" fillId="0" borderId="54" xfId="57" applyFont="1" applyFill="1" applyBorder="1" applyAlignment="1">
      <alignment horizontal="left"/>
      <protection/>
    </xf>
    <xf numFmtId="0" fontId="21" fillId="0" borderId="11" xfId="57" applyFont="1" applyFill="1" applyBorder="1" applyAlignment="1">
      <alignment horizontal="center"/>
      <protection/>
    </xf>
    <xf numFmtId="0" fontId="21" fillId="0" borderId="11" xfId="57" applyFont="1" applyFill="1" applyBorder="1" applyAlignment="1" quotePrefix="1">
      <alignment horizontal="center"/>
      <protection/>
    </xf>
    <xf numFmtId="0" fontId="22" fillId="0" borderId="37" xfId="57" applyFont="1" applyFill="1" applyBorder="1" applyAlignment="1">
      <alignment wrapText="1"/>
      <protection/>
    </xf>
    <xf numFmtId="0" fontId="21" fillId="0" borderId="37" xfId="57" applyFont="1" applyFill="1" applyBorder="1" applyAlignment="1">
      <alignment horizontal="left" wrapText="1"/>
      <protection/>
    </xf>
    <xf numFmtId="0" fontId="22" fillId="0" borderId="37" xfId="57" applyFont="1" applyFill="1" applyBorder="1" applyAlignment="1">
      <alignment horizontal="left" wrapText="1"/>
      <protection/>
    </xf>
    <xf numFmtId="0" fontId="22" fillId="0" borderId="11" xfId="57" applyFont="1" applyFill="1" applyBorder="1" applyAlignment="1" quotePrefix="1">
      <alignment horizontal="center"/>
      <protection/>
    </xf>
    <xf numFmtId="0" fontId="22" fillId="0" borderId="11" xfId="57" applyFont="1" applyFill="1" applyBorder="1" applyAlignment="1">
      <alignment horizontal="center"/>
      <protection/>
    </xf>
    <xf numFmtId="0" fontId="22" fillId="0" borderId="15" xfId="57" applyFont="1" applyFill="1" applyBorder="1" applyAlignment="1">
      <alignment horizontal="center"/>
      <protection/>
    </xf>
    <xf numFmtId="0" fontId="22" fillId="0" borderId="42" xfId="57" applyFont="1" applyFill="1" applyBorder="1" applyAlignment="1">
      <alignment horizontal="left"/>
      <protection/>
    </xf>
    <xf numFmtId="0" fontId="22" fillId="0" borderId="46" xfId="57" applyFont="1" applyFill="1" applyBorder="1" applyAlignment="1">
      <alignment horizontal="center"/>
      <protection/>
    </xf>
    <xf numFmtId="0" fontId="22" fillId="0" borderId="28" xfId="57" applyFont="1" applyFill="1" applyBorder="1" applyAlignment="1">
      <alignment horizontal="left"/>
      <protection/>
    </xf>
    <xf numFmtId="0" fontId="21" fillId="0" borderId="25" xfId="57" applyFont="1" applyFill="1" applyBorder="1" applyAlignment="1">
      <alignment horizontal="center"/>
      <protection/>
    </xf>
    <xf numFmtId="0" fontId="21" fillId="0" borderId="12" xfId="57" applyFont="1" applyFill="1" applyBorder="1" applyAlignment="1">
      <alignment horizontal="center"/>
      <protection/>
    </xf>
    <xf numFmtId="0" fontId="21" fillId="0" borderId="30" xfId="57" applyFont="1" applyFill="1" applyBorder="1" applyAlignment="1">
      <alignment horizontal="center"/>
      <protection/>
    </xf>
    <xf numFmtId="0" fontId="22" fillId="0" borderId="25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43" fontId="22" fillId="0" borderId="47" xfId="42" applyFont="1" applyFill="1" applyBorder="1" applyAlignment="1">
      <alignment horizontal="right"/>
    </xf>
    <xf numFmtId="43" fontId="22" fillId="0" borderId="34" xfId="42" applyFont="1" applyFill="1" applyBorder="1" applyAlignment="1">
      <alignment/>
    </xf>
    <xf numFmtId="43" fontId="21" fillId="0" borderId="55" xfId="42" applyFont="1" applyFill="1" applyBorder="1" applyAlignment="1">
      <alignment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43" fontId="21" fillId="0" borderId="63" xfId="42" applyFont="1" applyFill="1" applyBorder="1" applyAlignment="1">
      <alignment/>
    </xf>
    <xf numFmtId="0" fontId="22" fillId="0" borderId="5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_FAR 1-A (2015-Template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115"/>
  <sheetViews>
    <sheetView tabSelected="1" zoomScale="85" zoomScaleNormal="85" zoomScaleSheetLayoutView="75" workbookViewId="0" topLeftCell="A28">
      <selection activeCell="O9" sqref="O9"/>
    </sheetView>
  </sheetViews>
  <sheetFormatPr defaultColWidth="9.140625" defaultRowHeight="12.75"/>
  <cols>
    <col min="1" max="1" width="34.8515625" style="1" customWidth="1"/>
    <col min="2" max="2" width="13.421875" style="45" customWidth="1"/>
    <col min="3" max="3" width="13.00390625" style="1" customWidth="1"/>
    <col min="4" max="4" width="13.28125" style="1" customWidth="1"/>
    <col min="5" max="5" width="13.00390625" style="1" customWidth="1"/>
    <col min="6" max="6" width="12.8515625" style="1" customWidth="1"/>
    <col min="7" max="7" width="11.57421875" style="1" customWidth="1"/>
    <col min="8" max="8" width="9.140625" style="1" hidden="1" customWidth="1"/>
    <col min="9" max="9" width="13.00390625" style="1" customWidth="1"/>
    <col min="10" max="11" width="12.7109375" style="1" customWidth="1"/>
    <col min="12" max="12" width="12.00390625" style="1" customWidth="1"/>
    <col min="13" max="13" width="12.57421875" style="1" customWidth="1"/>
    <col min="14" max="15" width="13.00390625" style="1" customWidth="1"/>
    <col min="16" max="16" width="12.8515625" style="1" customWidth="1"/>
    <col min="17" max="17" width="14.421875" style="1" customWidth="1"/>
    <col min="18" max="18" width="12.8515625" style="1" customWidth="1"/>
    <col min="19" max="19" width="13.28125" style="1" customWidth="1"/>
    <col min="20" max="20" width="12.8515625" style="1" customWidth="1"/>
    <col min="21" max="21" width="13.57421875" style="1" hidden="1" customWidth="1"/>
    <col min="22" max="22" width="12.28125" style="1" customWidth="1"/>
    <col min="23" max="24" width="12.140625" style="1" customWidth="1"/>
    <col min="25" max="25" width="0" style="1" hidden="1" customWidth="1"/>
    <col min="26" max="26" width="9.140625" style="1" customWidth="1"/>
    <col min="27" max="27" width="18.8515625" style="1" hidden="1" customWidth="1"/>
    <col min="28" max="16384" width="9.140625" style="1" customWidth="1"/>
  </cols>
  <sheetData>
    <row r="1" spans="21:24" ht="12.75">
      <c r="U1" s="193" t="s">
        <v>28</v>
      </c>
      <c r="V1" s="193"/>
      <c r="W1" s="193"/>
      <c r="X1" s="193"/>
    </row>
    <row r="2" spans="1:25" ht="12.75">
      <c r="A2" s="194" t="s">
        <v>34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3"/>
    </row>
    <row r="3" spans="1:25" ht="12.75">
      <c r="A3" s="194" t="s">
        <v>121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3"/>
    </row>
    <row r="4" spans="1:25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7"/>
      <c r="W4" s="47"/>
      <c r="X4" s="47"/>
      <c r="Y4" s="3"/>
    </row>
    <row r="5" spans="1:25" ht="13.5" thickBot="1">
      <c r="A5" s="48" t="s">
        <v>61</v>
      </c>
      <c r="B5" s="49"/>
      <c r="C5" s="50"/>
      <c r="D5" s="5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2" t="s">
        <v>97</v>
      </c>
      <c r="V5" s="170" t="s">
        <v>37</v>
      </c>
      <c r="W5" s="171"/>
      <c r="X5" s="52" t="s">
        <v>97</v>
      </c>
      <c r="Y5" s="3"/>
    </row>
    <row r="6" spans="1:25" ht="13.5" thickBot="1">
      <c r="A6" s="48" t="s">
        <v>64</v>
      </c>
      <c r="B6" s="49"/>
      <c r="C6" s="50"/>
      <c r="D6" s="5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54"/>
      <c r="V6" s="170" t="s">
        <v>38</v>
      </c>
      <c r="W6" s="171"/>
      <c r="X6" s="52"/>
      <c r="Y6" s="3"/>
    </row>
    <row r="7" spans="1:25" ht="13.5" thickBot="1">
      <c r="A7" s="48" t="s">
        <v>62</v>
      </c>
      <c r="B7" s="49"/>
      <c r="C7" s="50"/>
      <c r="D7" s="5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54"/>
      <c r="V7" s="170" t="s">
        <v>36</v>
      </c>
      <c r="W7" s="171"/>
      <c r="X7" s="52"/>
      <c r="Y7" s="3"/>
    </row>
    <row r="8" spans="1:25" ht="15.75" customHeight="1">
      <c r="A8" s="46" t="s">
        <v>63</v>
      </c>
      <c r="B8" s="49"/>
      <c r="C8" s="50"/>
      <c r="D8" s="5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/>
      <c r="W8" s="23"/>
      <c r="X8" s="53"/>
      <c r="Y8" s="3"/>
    </row>
    <row r="9" spans="1:25" ht="15.75" customHeight="1">
      <c r="A9" s="46" t="s">
        <v>95</v>
      </c>
      <c r="B9" s="49"/>
      <c r="C9" s="50"/>
      <c r="D9" s="5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1:25" ht="16.5" customHeight="1" thickBot="1">
      <c r="A10" s="46"/>
      <c r="B10" s="47"/>
      <c r="C10" s="2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7" ht="21" customHeight="1">
      <c r="A11" s="188" t="s">
        <v>31</v>
      </c>
      <c r="B11" s="191" t="s">
        <v>18</v>
      </c>
      <c r="C11" s="175" t="s">
        <v>51</v>
      </c>
      <c r="D11" s="175"/>
      <c r="E11" s="176"/>
      <c r="F11" s="177" t="s">
        <v>4</v>
      </c>
      <c r="G11" s="175"/>
      <c r="H11" s="175"/>
      <c r="I11" s="175"/>
      <c r="J11" s="176"/>
      <c r="K11" s="177" t="s">
        <v>6</v>
      </c>
      <c r="L11" s="175"/>
      <c r="M11" s="175"/>
      <c r="N11" s="175"/>
      <c r="O11" s="176"/>
      <c r="P11" s="177" t="s">
        <v>16</v>
      </c>
      <c r="Q11" s="175"/>
      <c r="R11" s="175"/>
      <c r="S11" s="175"/>
      <c r="T11" s="175"/>
      <c r="U11" s="177" t="s">
        <v>17</v>
      </c>
      <c r="V11" s="175"/>
      <c r="W11" s="175"/>
      <c r="X11" s="184"/>
      <c r="Y11" s="3"/>
      <c r="AA11" s="55"/>
    </row>
    <row r="12" spans="1:27" ht="24.75" customHeight="1">
      <c r="A12" s="189"/>
      <c r="B12" s="192"/>
      <c r="C12" s="178" t="s">
        <v>20</v>
      </c>
      <c r="D12" s="181" t="s">
        <v>50</v>
      </c>
      <c r="E12" s="181" t="s">
        <v>22</v>
      </c>
      <c r="F12" s="181" t="s">
        <v>23</v>
      </c>
      <c r="G12" s="181" t="s">
        <v>41</v>
      </c>
      <c r="H12" s="181" t="s">
        <v>24</v>
      </c>
      <c r="I12" s="181" t="s">
        <v>25</v>
      </c>
      <c r="J12" s="4"/>
      <c r="K12" s="4"/>
      <c r="L12" s="4"/>
      <c r="M12" s="4"/>
      <c r="N12" s="4"/>
      <c r="O12" s="56"/>
      <c r="P12" s="4"/>
      <c r="Q12" s="4"/>
      <c r="R12" s="4"/>
      <c r="S12" s="4"/>
      <c r="T12" s="25"/>
      <c r="U12" s="181" t="s">
        <v>26</v>
      </c>
      <c r="V12" s="181" t="s">
        <v>27</v>
      </c>
      <c r="W12" s="186" t="s">
        <v>52</v>
      </c>
      <c r="X12" s="187"/>
      <c r="Y12" s="3"/>
      <c r="AA12" s="57"/>
    </row>
    <row r="13" spans="1:27" s="53" customFormat="1" ht="19.5" customHeight="1">
      <c r="A13" s="189"/>
      <c r="B13" s="192"/>
      <c r="C13" s="179"/>
      <c r="D13" s="182"/>
      <c r="E13" s="182"/>
      <c r="F13" s="182"/>
      <c r="G13" s="182"/>
      <c r="H13" s="182"/>
      <c r="I13" s="182"/>
      <c r="J13" s="5" t="s">
        <v>3</v>
      </c>
      <c r="K13" s="5" t="s">
        <v>7</v>
      </c>
      <c r="L13" s="5" t="s">
        <v>10</v>
      </c>
      <c r="M13" s="5" t="s">
        <v>12</v>
      </c>
      <c r="N13" s="5" t="s">
        <v>14</v>
      </c>
      <c r="O13" s="56"/>
      <c r="P13" s="5" t="s">
        <v>7</v>
      </c>
      <c r="Q13" s="5" t="s">
        <v>10</v>
      </c>
      <c r="R13" s="5" t="s">
        <v>12</v>
      </c>
      <c r="S13" s="5" t="s">
        <v>14</v>
      </c>
      <c r="T13" s="25" t="s">
        <v>5</v>
      </c>
      <c r="U13" s="182"/>
      <c r="V13" s="182"/>
      <c r="W13" s="181" t="s">
        <v>40</v>
      </c>
      <c r="X13" s="195" t="s">
        <v>35</v>
      </c>
      <c r="Y13" s="23"/>
      <c r="AA13" s="185"/>
    </row>
    <row r="14" spans="1:27" s="53" customFormat="1" ht="10.5" customHeight="1">
      <c r="A14" s="189"/>
      <c r="B14" s="192"/>
      <c r="C14" s="179"/>
      <c r="D14" s="182"/>
      <c r="E14" s="182"/>
      <c r="F14" s="182"/>
      <c r="G14" s="182"/>
      <c r="H14" s="182"/>
      <c r="I14" s="182"/>
      <c r="J14" s="5" t="s">
        <v>5</v>
      </c>
      <c r="K14" s="5" t="s">
        <v>8</v>
      </c>
      <c r="L14" s="5" t="s">
        <v>8</v>
      </c>
      <c r="M14" s="5" t="s">
        <v>8</v>
      </c>
      <c r="N14" s="5" t="s">
        <v>8</v>
      </c>
      <c r="O14" s="56" t="s">
        <v>5</v>
      </c>
      <c r="P14" s="5" t="s">
        <v>8</v>
      </c>
      <c r="Q14" s="5" t="s">
        <v>8</v>
      </c>
      <c r="R14" s="5" t="s">
        <v>8</v>
      </c>
      <c r="S14" s="5" t="s">
        <v>8</v>
      </c>
      <c r="T14" s="25"/>
      <c r="U14" s="182"/>
      <c r="V14" s="182"/>
      <c r="W14" s="182"/>
      <c r="X14" s="196"/>
      <c r="Y14" s="23"/>
      <c r="AA14" s="185"/>
    </row>
    <row r="15" spans="1:27" s="53" customFormat="1" ht="10.5" customHeight="1" thickBot="1">
      <c r="A15" s="190"/>
      <c r="B15" s="192"/>
      <c r="C15" s="180"/>
      <c r="D15" s="183"/>
      <c r="E15" s="183"/>
      <c r="F15" s="183"/>
      <c r="G15" s="183"/>
      <c r="H15" s="183"/>
      <c r="I15" s="183"/>
      <c r="J15" s="58" t="s">
        <v>4</v>
      </c>
      <c r="K15" s="59" t="s">
        <v>9</v>
      </c>
      <c r="L15" s="59" t="s">
        <v>11</v>
      </c>
      <c r="M15" s="59" t="s">
        <v>13</v>
      </c>
      <c r="N15" s="59" t="s">
        <v>15</v>
      </c>
      <c r="O15" s="58"/>
      <c r="P15" s="39" t="s">
        <v>9</v>
      </c>
      <c r="Q15" s="39" t="s">
        <v>11</v>
      </c>
      <c r="R15" s="39" t="s">
        <v>13</v>
      </c>
      <c r="S15" s="39" t="s">
        <v>15</v>
      </c>
      <c r="T15" s="25"/>
      <c r="U15" s="182"/>
      <c r="V15" s="182"/>
      <c r="W15" s="182"/>
      <c r="X15" s="196"/>
      <c r="Y15" s="23"/>
      <c r="AA15" s="185"/>
    </row>
    <row r="16" spans="1:27" s="45" customFormat="1" ht="20.25" customHeight="1" thickBot="1">
      <c r="A16" s="60">
        <v>1</v>
      </c>
      <c r="B16" s="61" t="s">
        <v>19</v>
      </c>
      <c r="C16" s="62" t="s">
        <v>21</v>
      </c>
      <c r="D16" s="63">
        <v>4</v>
      </c>
      <c r="E16" s="63" t="s">
        <v>48</v>
      </c>
      <c r="F16" s="64">
        <v>6</v>
      </c>
      <c r="G16" s="64" t="s">
        <v>42</v>
      </c>
      <c r="H16" s="64">
        <v>8</v>
      </c>
      <c r="I16" s="64">
        <v>9</v>
      </c>
      <c r="J16" s="40" t="s">
        <v>47</v>
      </c>
      <c r="K16" s="40">
        <v>11</v>
      </c>
      <c r="L16" s="40">
        <v>12</v>
      </c>
      <c r="M16" s="65">
        <v>13</v>
      </c>
      <c r="N16" s="40">
        <v>14</v>
      </c>
      <c r="O16" s="40" t="s">
        <v>43</v>
      </c>
      <c r="P16" s="40">
        <v>16</v>
      </c>
      <c r="Q16" s="40">
        <v>17</v>
      </c>
      <c r="R16" s="40">
        <v>18</v>
      </c>
      <c r="S16" s="40">
        <v>19</v>
      </c>
      <c r="T16" s="40" t="s">
        <v>44</v>
      </c>
      <c r="U16" s="66" t="s">
        <v>49</v>
      </c>
      <c r="V16" s="67" t="s">
        <v>45</v>
      </c>
      <c r="W16" s="62" t="s">
        <v>32</v>
      </c>
      <c r="X16" s="64" t="s">
        <v>46</v>
      </c>
      <c r="Y16" s="2"/>
      <c r="AA16" s="68">
        <v>8</v>
      </c>
    </row>
    <row r="17" spans="1:27" ht="12.75">
      <c r="A17" s="150" t="s">
        <v>54</v>
      </c>
      <c r="B17" s="69" t="s">
        <v>39</v>
      </c>
      <c r="C17" s="7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71"/>
      <c r="Y17" s="3"/>
      <c r="AA17" s="57"/>
    </row>
    <row r="18" spans="1:27" ht="12.75">
      <c r="A18" s="151" t="s">
        <v>55</v>
      </c>
      <c r="B18" s="72"/>
      <c r="C18" s="7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7"/>
      <c r="U18" s="27"/>
      <c r="V18" s="27"/>
      <c r="W18" s="27"/>
      <c r="X18" s="74"/>
      <c r="Y18" s="3"/>
      <c r="AA18" s="57"/>
    </row>
    <row r="19" spans="1:27" s="53" customFormat="1" ht="9.75" customHeight="1">
      <c r="A19" s="75"/>
      <c r="B19" s="76"/>
      <c r="C19" s="73"/>
      <c r="D19" s="7"/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28"/>
      <c r="U19" s="28"/>
      <c r="V19" s="28"/>
      <c r="W19" s="28"/>
      <c r="X19" s="77"/>
      <c r="Y19" s="23"/>
      <c r="AA19" s="78"/>
    </row>
    <row r="20" spans="1:27" s="53" customFormat="1" ht="13.5" customHeight="1">
      <c r="A20" s="152" t="s">
        <v>72</v>
      </c>
      <c r="B20" s="79"/>
      <c r="C20" s="80"/>
      <c r="D20" s="81"/>
      <c r="E20" s="81"/>
      <c r="F20" s="81"/>
      <c r="G20" s="81"/>
      <c r="H20" s="81"/>
      <c r="I20" s="81"/>
      <c r="J20" s="9"/>
      <c r="K20" s="9"/>
      <c r="L20" s="9"/>
      <c r="M20" s="9"/>
      <c r="N20" s="9"/>
      <c r="O20" s="9"/>
      <c r="P20" s="9"/>
      <c r="Q20" s="9"/>
      <c r="R20" s="9"/>
      <c r="S20" s="9"/>
      <c r="T20" s="29"/>
      <c r="U20" s="29"/>
      <c r="V20" s="29"/>
      <c r="W20" s="29"/>
      <c r="X20" s="82"/>
      <c r="Y20" s="23"/>
      <c r="AA20" s="78"/>
    </row>
    <row r="21" spans="1:27" s="53" customFormat="1" ht="15.75" customHeight="1">
      <c r="A21" s="153" t="s">
        <v>73</v>
      </c>
      <c r="B21" s="83" t="s">
        <v>74</v>
      </c>
      <c r="C21" s="84"/>
      <c r="D21" s="10"/>
      <c r="E21" s="10"/>
      <c r="F21" s="10"/>
      <c r="G21" s="10"/>
      <c r="H21" s="10"/>
      <c r="I21" s="10"/>
      <c r="J21" s="10"/>
      <c r="K21" s="10"/>
      <c r="L21" s="10"/>
      <c r="M21" s="8"/>
      <c r="N21" s="10"/>
      <c r="O21" s="10"/>
      <c r="P21" s="10"/>
      <c r="Q21" s="10"/>
      <c r="R21" s="10"/>
      <c r="S21" s="10"/>
      <c r="T21" s="30"/>
      <c r="U21" s="30"/>
      <c r="V21" s="30"/>
      <c r="W21" s="30"/>
      <c r="X21" s="85"/>
      <c r="Y21" s="23"/>
      <c r="AA21" s="78"/>
    </row>
    <row r="22" spans="1:27" s="53" customFormat="1" ht="25.5">
      <c r="A22" s="154" t="s">
        <v>65</v>
      </c>
      <c r="B22" s="86" t="s">
        <v>71</v>
      </c>
      <c r="C22" s="43">
        <f>C23+C24</f>
        <v>170484000</v>
      </c>
      <c r="D22" s="43">
        <f>D23+D24+D26</f>
        <v>0</v>
      </c>
      <c r="E22" s="43">
        <f>E23+E24</f>
        <v>170484000</v>
      </c>
      <c r="F22" s="43">
        <f>F23+F24</f>
        <v>170484000</v>
      </c>
      <c r="G22" s="41"/>
      <c r="H22" s="41"/>
      <c r="I22" s="41"/>
      <c r="J22" s="43">
        <f>J23+J24</f>
        <v>170484000</v>
      </c>
      <c r="K22" s="43">
        <f>K23+K24</f>
        <v>40121724.61</v>
      </c>
      <c r="L22" s="43">
        <f aca="true" t="shared" si="0" ref="L22:Q22">L23+L24+L26</f>
        <v>53048206.49</v>
      </c>
      <c r="M22" s="43">
        <f t="shared" si="0"/>
        <v>40610174.33</v>
      </c>
      <c r="N22" s="43">
        <f t="shared" si="0"/>
        <v>35876316.01</v>
      </c>
      <c r="O22" s="43">
        <f t="shared" si="0"/>
        <v>169705417.81</v>
      </c>
      <c r="P22" s="43">
        <f t="shared" si="0"/>
        <v>39897207.589999996</v>
      </c>
      <c r="Q22" s="43">
        <f t="shared" si="0"/>
        <v>53225163.269999996</v>
      </c>
      <c r="R22" s="43">
        <f>R23+R24+R26</f>
        <v>40555538.76</v>
      </c>
      <c r="S22" s="43">
        <f aca="true" t="shared" si="1" ref="S22:X22">S23+S24+S26</f>
        <v>34050281.879999995</v>
      </c>
      <c r="T22" s="43">
        <f t="shared" si="1"/>
        <v>167728191.5</v>
      </c>
      <c r="U22" s="43">
        <f t="shared" si="1"/>
        <v>0</v>
      </c>
      <c r="V22" s="43">
        <f t="shared" si="1"/>
        <v>1325582.1899999997</v>
      </c>
      <c r="W22" s="43">
        <f t="shared" si="1"/>
        <v>1783285.65</v>
      </c>
      <c r="X22" s="44">
        <f t="shared" si="1"/>
        <v>193940.66</v>
      </c>
      <c r="Y22" s="23"/>
      <c r="AA22" s="78"/>
    </row>
    <row r="23" spans="1:27" s="53" customFormat="1" ht="12.75">
      <c r="A23" s="87" t="s">
        <v>0</v>
      </c>
      <c r="B23" s="88"/>
      <c r="C23" s="89">
        <v>144251000</v>
      </c>
      <c r="D23" s="11">
        <v>5011600</v>
      </c>
      <c r="E23" s="11">
        <f>D23+C23</f>
        <v>149262600</v>
      </c>
      <c r="F23" s="8">
        <f>E23</f>
        <v>149262600</v>
      </c>
      <c r="G23" s="11"/>
      <c r="H23" s="11"/>
      <c r="I23" s="11"/>
      <c r="J23" s="11">
        <f>I23+F23</f>
        <v>149262600</v>
      </c>
      <c r="K23" s="11">
        <v>36386275.92</v>
      </c>
      <c r="L23" s="14">
        <v>46382657.78</v>
      </c>
      <c r="M23" s="14">
        <v>34702940.99</v>
      </c>
      <c r="N23" s="14">
        <v>31028404.06</v>
      </c>
      <c r="O23" s="11">
        <f>N23+M23+L23+K23</f>
        <v>148500278.75</v>
      </c>
      <c r="P23" s="11">
        <v>36228067.37</v>
      </c>
      <c r="Q23" s="11">
        <v>46449059.51</v>
      </c>
      <c r="R23" s="11">
        <v>34650035.73</v>
      </c>
      <c r="S23" s="11">
        <v>30689157.08</v>
      </c>
      <c r="T23" s="31">
        <f>SUM(P23:S23)</f>
        <v>148016319.69</v>
      </c>
      <c r="U23" s="28">
        <f>+E23-J23</f>
        <v>0</v>
      </c>
      <c r="V23" s="28">
        <f>J23-O23</f>
        <v>762321.25</v>
      </c>
      <c r="W23" s="28">
        <v>291518.4</v>
      </c>
      <c r="X23" s="77">
        <v>192440.66</v>
      </c>
      <c r="Y23" s="23"/>
      <c r="AA23" s="78"/>
    </row>
    <row r="24" spans="1:27" s="53" customFormat="1" ht="12.75">
      <c r="A24" s="87" t="s">
        <v>2</v>
      </c>
      <c r="B24" s="91"/>
      <c r="C24" s="22">
        <v>26233000</v>
      </c>
      <c r="D24" s="8">
        <v>-5011600</v>
      </c>
      <c r="E24" s="11">
        <f>D24+C24</f>
        <v>21221400</v>
      </c>
      <c r="F24" s="8">
        <f>E24</f>
        <v>21221400</v>
      </c>
      <c r="G24" s="11"/>
      <c r="H24" s="11"/>
      <c r="I24" s="11"/>
      <c r="J24" s="11">
        <f>I24+F24</f>
        <v>21221400</v>
      </c>
      <c r="K24" s="11">
        <v>3735448.69</v>
      </c>
      <c r="L24" s="8">
        <v>6441822.46</v>
      </c>
      <c r="M24" s="8">
        <v>5846771.22</v>
      </c>
      <c r="N24" s="8">
        <v>4667761.95</v>
      </c>
      <c r="O24" s="11">
        <f>N24+M24+L24+K24</f>
        <v>20691804.32</v>
      </c>
      <c r="P24" s="11">
        <v>3620143.85</v>
      </c>
      <c r="Q24" s="11">
        <v>6552377.51</v>
      </c>
      <c r="R24" s="11">
        <v>5845040.91</v>
      </c>
      <c r="S24" s="11">
        <v>3267353.8</v>
      </c>
      <c r="T24" s="31">
        <f>SUM(P24:S24)</f>
        <v>19284916.07</v>
      </c>
      <c r="U24" s="28">
        <f>+E24-J24</f>
        <v>0</v>
      </c>
      <c r="V24" s="28">
        <f>J24-O24</f>
        <v>529595.6799999997</v>
      </c>
      <c r="W24" s="28">
        <v>1405388.25</v>
      </c>
      <c r="X24" s="77">
        <v>1500</v>
      </c>
      <c r="Y24" s="23"/>
      <c r="AA24" s="78"/>
    </row>
    <row r="25" spans="1:27" s="53" customFormat="1" ht="12.75">
      <c r="A25" s="87"/>
      <c r="B25" s="91"/>
      <c r="C25" s="22"/>
      <c r="D25" s="8"/>
      <c r="E25" s="11"/>
      <c r="F25" s="8"/>
      <c r="G25" s="11"/>
      <c r="H25" s="11"/>
      <c r="I25" s="11"/>
      <c r="J25" s="11"/>
      <c r="K25" s="11"/>
      <c r="L25" s="8"/>
      <c r="M25" s="8"/>
      <c r="N25" s="8"/>
      <c r="O25" s="11"/>
      <c r="P25" s="11"/>
      <c r="Q25" s="11"/>
      <c r="R25" s="11"/>
      <c r="S25" s="11"/>
      <c r="T25" s="31">
        <f>SUM(P25:S25)</f>
        <v>0</v>
      </c>
      <c r="U25" s="28">
        <f>+E25-J25</f>
        <v>0</v>
      </c>
      <c r="V25" s="28"/>
      <c r="W25" s="28"/>
      <c r="X25" s="77"/>
      <c r="Y25" s="23"/>
      <c r="AA25" s="78"/>
    </row>
    <row r="26" spans="1:27" s="53" customFormat="1" ht="12.75">
      <c r="A26" s="92" t="s">
        <v>75</v>
      </c>
      <c r="B26" s="93" t="s">
        <v>70</v>
      </c>
      <c r="C26" s="13">
        <f>C27</f>
        <v>547000</v>
      </c>
      <c r="D26" s="13">
        <f>D27</f>
        <v>0</v>
      </c>
      <c r="E26" s="13">
        <f>E27</f>
        <v>547000</v>
      </c>
      <c r="F26" s="13">
        <f>F27</f>
        <v>547000</v>
      </c>
      <c r="G26" s="41"/>
      <c r="H26" s="41"/>
      <c r="I26" s="41"/>
      <c r="J26" s="41">
        <f>I26+F26</f>
        <v>547000</v>
      </c>
      <c r="K26" s="41">
        <f>K27</f>
        <v>48996.37</v>
      </c>
      <c r="L26" s="41">
        <f>L27</f>
        <v>223726.25</v>
      </c>
      <c r="M26" s="41">
        <f>M27</f>
        <v>60462.12</v>
      </c>
      <c r="N26" s="41">
        <f>N27</f>
        <v>180150</v>
      </c>
      <c r="O26" s="41">
        <f>O27</f>
        <v>513334.74</v>
      </c>
      <c r="P26" s="41">
        <f>+P27</f>
        <v>48996.37</v>
      </c>
      <c r="Q26" s="41">
        <f>Q27</f>
        <v>223726.25</v>
      </c>
      <c r="R26" s="41">
        <f>R27</f>
        <v>60462.12</v>
      </c>
      <c r="S26" s="41">
        <f>S27</f>
        <v>93771</v>
      </c>
      <c r="T26" s="41">
        <f>T27</f>
        <v>426955.74</v>
      </c>
      <c r="U26" s="94"/>
      <c r="V26" s="41">
        <f>V27</f>
        <v>33665.26000000001</v>
      </c>
      <c r="W26" s="41">
        <f>W27</f>
        <v>86379</v>
      </c>
      <c r="X26" s="44">
        <f>X27</f>
        <v>0</v>
      </c>
      <c r="Y26" s="23"/>
      <c r="AA26" s="78"/>
    </row>
    <row r="27" spans="1:27" s="53" customFormat="1" ht="12.75">
      <c r="A27" s="87" t="s">
        <v>2</v>
      </c>
      <c r="B27" s="91"/>
      <c r="C27" s="22">
        <v>547000</v>
      </c>
      <c r="D27" s="8"/>
      <c r="E27" s="11">
        <f>+D27+C27</f>
        <v>547000</v>
      </c>
      <c r="F27" s="8">
        <f>E27</f>
        <v>547000</v>
      </c>
      <c r="G27" s="11"/>
      <c r="H27" s="11"/>
      <c r="I27" s="11"/>
      <c r="J27" s="11">
        <f>F27</f>
        <v>547000</v>
      </c>
      <c r="K27" s="11">
        <v>48996.37</v>
      </c>
      <c r="L27" s="8">
        <v>223726.25</v>
      </c>
      <c r="M27" s="8">
        <v>60462.12</v>
      </c>
      <c r="N27" s="8">
        <v>180150</v>
      </c>
      <c r="O27" s="11">
        <f>SUM(K27:N27)</f>
        <v>513334.74</v>
      </c>
      <c r="P27" s="11">
        <v>48996.37</v>
      </c>
      <c r="Q27" s="11">
        <v>223726.25</v>
      </c>
      <c r="R27" s="11">
        <v>60462.12</v>
      </c>
      <c r="S27" s="11">
        <v>93771</v>
      </c>
      <c r="T27" s="31">
        <f>SUM(P27:S27)</f>
        <v>426955.74</v>
      </c>
      <c r="U27" s="28">
        <f>+E27-J27</f>
        <v>0</v>
      </c>
      <c r="V27" s="28">
        <f>J27-O27</f>
        <v>33665.26000000001</v>
      </c>
      <c r="W27" s="28">
        <f>+O27-T27</f>
        <v>86379</v>
      </c>
      <c r="X27" s="77"/>
      <c r="Y27" s="23"/>
      <c r="AA27" s="78"/>
    </row>
    <row r="28" spans="1:27" s="53" customFormat="1" ht="12.75">
      <c r="A28" s="87"/>
      <c r="B28" s="76"/>
      <c r="C28" s="22"/>
      <c r="D28" s="89"/>
      <c r="E28" s="89"/>
      <c r="F28" s="22"/>
      <c r="G28" s="8"/>
      <c r="H28" s="8"/>
      <c r="I28" s="8"/>
      <c r="J28" s="11"/>
      <c r="K28" s="8"/>
      <c r="L28" s="8"/>
      <c r="M28" s="8"/>
      <c r="N28" s="10"/>
      <c r="O28" s="11"/>
      <c r="P28" s="8"/>
      <c r="Q28" s="8"/>
      <c r="R28" s="8"/>
      <c r="S28" s="8"/>
      <c r="T28" s="28"/>
      <c r="U28" s="28"/>
      <c r="V28" s="28"/>
      <c r="W28" s="28"/>
      <c r="X28" s="77"/>
      <c r="Y28" s="23"/>
      <c r="AA28" s="78"/>
    </row>
    <row r="29" spans="1:27" s="53" customFormat="1" ht="15.75" customHeight="1" thickBot="1">
      <c r="A29" s="155" t="s">
        <v>67</v>
      </c>
      <c r="B29" s="95"/>
      <c r="C29" s="96">
        <f>C26+C22</f>
        <v>171031000</v>
      </c>
      <c r="D29" s="96">
        <f>D26+D22</f>
        <v>0</v>
      </c>
      <c r="E29" s="96">
        <f>E26+E22</f>
        <v>171031000</v>
      </c>
      <c r="F29" s="96">
        <f>F26+F22</f>
        <v>171031000</v>
      </c>
      <c r="G29" s="97"/>
      <c r="H29" s="97"/>
      <c r="I29" s="97"/>
      <c r="J29" s="12">
        <f>J26+J22</f>
        <v>171031000</v>
      </c>
      <c r="K29" s="12">
        <f>K26+K22</f>
        <v>40170720.98</v>
      </c>
      <c r="L29" s="12">
        <f>L22</f>
        <v>53048206.49</v>
      </c>
      <c r="M29" s="12">
        <f>M22</f>
        <v>40610174.33</v>
      </c>
      <c r="N29" s="12">
        <f>N22</f>
        <v>35876316.01</v>
      </c>
      <c r="O29" s="12">
        <f aca="true" t="shared" si="2" ref="O29:X29">O22</f>
        <v>169705417.81</v>
      </c>
      <c r="P29" s="12">
        <f t="shared" si="2"/>
        <v>39897207.589999996</v>
      </c>
      <c r="Q29" s="12">
        <f t="shared" si="2"/>
        <v>53225163.269999996</v>
      </c>
      <c r="R29" s="12">
        <f t="shared" si="2"/>
        <v>40555538.76</v>
      </c>
      <c r="S29" s="12">
        <f t="shared" si="2"/>
        <v>34050281.879999995</v>
      </c>
      <c r="T29" s="12">
        <f t="shared" si="2"/>
        <v>167728191.5</v>
      </c>
      <c r="U29" s="12">
        <f t="shared" si="2"/>
        <v>0</v>
      </c>
      <c r="V29" s="12">
        <f t="shared" si="2"/>
        <v>1325582.1899999997</v>
      </c>
      <c r="W29" s="12">
        <f t="shared" si="2"/>
        <v>1783285.65</v>
      </c>
      <c r="X29" s="98">
        <f t="shared" si="2"/>
        <v>193940.66</v>
      </c>
      <c r="Y29" s="23"/>
      <c r="AA29" s="78"/>
    </row>
    <row r="30" spans="1:27" s="53" customFormat="1" ht="9.75" customHeight="1" thickTop="1">
      <c r="A30" s="99"/>
      <c r="B30" s="100"/>
      <c r="C30" s="73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28"/>
      <c r="U30" s="28"/>
      <c r="V30" s="28"/>
      <c r="W30" s="28"/>
      <c r="X30" s="77"/>
      <c r="Y30" s="23"/>
      <c r="AA30" s="78"/>
    </row>
    <row r="31" spans="1:27" s="53" customFormat="1" ht="15" customHeight="1">
      <c r="A31" s="87"/>
      <c r="B31" s="76"/>
      <c r="C31" s="73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28"/>
      <c r="U31" s="28"/>
      <c r="V31" s="28"/>
      <c r="W31" s="28"/>
      <c r="X31" s="77"/>
      <c r="Y31" s="23"/>
      <c r="AA31" s="78"/>
    </row>
    <row r="32" spans="1:27" s="53" customFormat="1" ht="15" customHeight="1">
      <c r="A32" s="153" t="s">
        <v>81</v>
      </c>
      <c r="B32" s="156"/>
      <c r="C32" s="73"/>
      <c r="D32" s="7"/>
      <c r="E32" s="7"/>
      <c r="F32" s="7"/>
      <c r="G32" s="7"/>
      <c r="H32" s="7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28"/>
      <c r="U32" s="28"/>
      <c r="V32" s="28"/>
      <c r="W32" s="28"/>
      <c r="X32" s="77"/>
      <c r="Y32" s="23"/>
      <c r="AA32" s="78"/>
    </row>
    <row r="33" spans="1:27" s="53" customFormat="1" ht="15" customHeight="1">
      <c r="A33" s="153" t="s">
        <v>68</v>
      </c>
      <c r="B33" s="157" t="s">
        <v>76</v>
      </c>
      <c r="C33" s="13"/>
      <c r="D33" s="13">
        <v>0</v>
      </c>
      <c r="E33" s="13"/>
      <c r="F33" s="13"/>
      <c r="G33" s="13"/>
      <c r="H33" s="13"/>
      <c r="I33" s="13">
        <f aca="true" t="shared" si="3" ref="I33:T33">I34</f>
        <v>1540000</v>
      </c>
      <c r="J33" s="13">
        <f t="shared" si="3"/>
        <v>1540000</v>
      </c>
      <c r="K33" s="13">
        <f t="shared" si="3"/>
        <v>58764.38</v>
      </c>
      <c r="L33" s="13">
        <f t="shared" si="3"/>
        <v>118436.96</v>
      </c>
      <c r="M33" s="13">
        <f t="shared" si="3"/>
        <v>59230.12</v>
      </c>
      <c r="N33" s="13">
        <f t="shared" si="3"/>
        <v>1138040</v>
      </c>
      <c r="O33" s="13">
        <f t="shared" si="3"/>
        <v>1374471.46</v>
      </c>
      <c r="P33" s="13">
        <f t="shared" si="3"/>
        <v>58764.38</v>
      </c>
      <c r="Q33" s="13">
        <f t="shared" si="3"/>
        <v>118436.96</v>
      </c>
      <c r="R33" s="13">
        <f t="shared" si="3"/>
        <v>58040.12</v>
      </c>
      <c r="S33" s="13">
        <f t="shared" si="3"/>
        <v>236320</v>
      </c>
      <c r="T33" s="13">
        <f t="shared" si="3"/>
        <v>471561.45999999996</v>
      </c>
      <c r="U33" s="13"/>
      <c r="V33" s="13">
        <f>V34</f>
        <v>165528.54000000004</v>
      </c>
      <c r="W33" s="13">
        <f>W34</f>
        <v>902910</v>
      </c>
      <c r="X33" s="101">
        <f>X34</f>
        <v>0</v>
      </c>
      <c r="Y33" s="23"/>
      <c r="AA33" s="78"/>
    </row>
    <row r="34" spans="1:27" s="53" customFormat="1" ht="15" customHeight="1">
      <c r="A34" s="102" t="s">
        <v>2</v>
      </c>
      <c r="B34" s="156"/>
      <c r="C34" s="14"/>
      <c r="D34" s="14"/>
      <c r="E34" s="14"/>
      <c r="F34" s="14"/>
      <c r="G34" s="14"/>
      <c r="H34" s="14"/>
      <c r="I34" s="14">
        <v>1540000</v>
      </c>
      <c r="J34" s="14">
        <f>+I34</f>
        <v>1540000</v>
      </c>
      <c r="K34" s="14">
        <v>58764.38</v>
      </c>
      <c r="L34" s="14">
        <v>118436.96</v>
      </c>
      <c r="M34" s="14">
        <v>59230.12</v>
      </c>
      <c r="N34" s="14">
        <v>1138040</v>
      </c>
      <c r="O34" s="8">
        <f>SUM(K34:N34)</f>
        <v>1374471.46</v>
      </c>
      <c r="P34" s="14">
        <v>58764.38</v>
      </c>
      <c r="Q34" s="14">
        <v>118436.96</v>
      </c>
      <c r="R34" s="14">
        <v>58040.12</v>
      </c>
      <c r="S34" s="14">
        <v>236320</v>
      </c>
      <c r="T34" s="31">
        <f>SUM(P34:S34)</f>
        <v>471561.45999999996</v>
      </c>
      <c r="U34" s="28"/>
      <c r="V34" s="14">
        <f>J34-O34</f>
        <v>165528.54000000004</v>
      </c>
      <c r="W34" s="14">
        <f>+O34-T34</f>
        <v>902910</v>
      </c>
      <c r="X34" s="103"/>
      <c r="Y34" s="23"/>
      <c r="AA34" s="78"/>
    </row>
    <row r="35" spans="1:27" s="53" customFormat="1" ht="15" customHeight="1">
      <c r="A35" s="102"/>
      <c r="B35" s="15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31"/>
      <c r="U35" s="28"/>
      <c r="V35" s="8"/>
      <c r="W35" s="28"/>
      <c r="X35" s="77"/>
      <c r="Y35" s="23"/>
      <c r="AA35" s="78"/>
    </row>
    <row r="36" spans="1:27" s="53" customFormat="1" ht="15" customHeight="1">
      <c r="A36" s="153" t="s">
        <v>119</v>
      </c>
      <c r="B36" s="162" t="s">
        <v>120</v>
      </c>
      <c r="C36" s="13"/>
      <c r="D36" s="13"/>
      <c r="E36" s="13"/>
      <c r="F36" s="13"/>
      <c r="G36" s="13"/>
      <c r="H36" s="13"/>
      <c r="I36" s="13">
        <f>+I37</f>
        <v>5656884</v>
      </c>
      <c r="J36" s="13">
        <f aca="true" t="shared" si="4" ref="J36:X36">+J37</f>
        <v>5656884</v>
      </c>
      <c r="K36" s="13">
        <f t="shared" si="4"/>
        <v>0</v>
      </c>
      <c r="L36" s="13">
        <f t="shared" si="4"/>
        <v>0</v>
      </c>
      <c r="M36" s="13">
        <f t="shared" si="4"/>
        <v>0</v>
      </c>
      <c r="N36" s="13">
        <f t="shared" si="4"/>
        <v>5656883.54</v>
      </c>
      <c r="O36" s="13">
        <f t="shared" si="4"/>
        <v>5656883.54</v>
      </c>
      <c r="P36" s="13">
        <f t="shared" si="4"/>
        <v>0</v>
      </c>
      <c r="Q36" s="13">
        <f t="shared" si="4"/>
        <v>0</v>
      </c>
      <c r="R36" s="13">
        <f t="shared" si="4"/>
        <v>0</v>
      </c>
      <c r="S36" s="13">
        <f t="shared" si="4"/>
        <v>5533647.54</v>
      </c>
      <c r="T36" s="13">
        <f t="shared" si="4"/>
        <v>5533647.54</v>
      </c>
      <c r="U36" s="13">
        <f t="shared" si="4"/>
        <v>0</v>
      </c>
      <c r="V36" s="13">
        <f t="shared" si="4"/>
        <v>0.4599999999627471</v>
      </c>
      <c r="W36" s="13">
        <f t="shared" si="4"/>
        <v>123236</v>
      </c>
      <c r="X36" s="101">
        <f t="shared" si="4"/>
        <v>0</v>
      </c>
      <c r="Y36" s="23"/>
      <c r="AA36" s="78"/>
    </row>
    <row r="37" spans="1:27" s="53" customFormat="1" ht="15" customHeight="1">
      <c r="A37" s="102" t="s">
        <v>0</v>
      </c>
      <c r="B37" s="156"/>
      <c r="C37" s="8"/>
      <c r="D37" s="8"/>
      <c r="E37" s="8"/>
      <c r="F37" s="8"/>
      <c r="G37" s="8"/>
      <c r="H37" s="8"/>
      <c r="I37" s="8">
        <v>5656884</v>
      </c>
      <c r="J37" s="14">
        <f>+I37</f>
        <v>5656884</v>
      </c>
      <c r="K37" s="8"/>
      <c r="L37" s="8"/>
      <c r="M37" s="8"/>
      <c r="N37" s="8">
        <v>5656883.54</v>
      </c>
      <c r="O37" s="8">
        <f>SUM(K37:N37)</f>
        <v>5656883.54</v>
      </c>
      <c r="P37" s="8"/>
      <c r="Q37" s="8"/>
      <c r="R37" s="8"/>
      <c r="S37" s="8">
        <v>5533647.54</v>
      </c>
      <c r="T37" s="31">
        <f>SUM(P37:S37)</f>
        <v>5533647.54</v>
      </c>
      <c r="U37" s="28"/>
      <c r="V37" s="14">
        <f>J37-O37</f>
        <v>0.4599999999627471</v>
      </c>
      <c r="W37" s="14">
        <f>+O37-T37</f>
        <v>123236</v>
      </c>
      <c r="X37" s="77"/>
      <c r="Y37" s="23"/>
      <c r="AA37" s="78"/>
    </row>
    <row r="38" spans="1:27" s="53" customFormat="1" ht="15" customHeight="1">
      <c r="A38" s="102"/>
      <c r="B38" s="15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31"/>
      <c r="U38" s="28"/>
      <c r="V38" s="8"/>
      <c r="W38" s="28"/>
      <c r="X38" s="77"/>
      <c r="Y38" s="23"/>
      <c r="AA38" s="78"/>
    </row>
    <row r="39" spans="1:27" s="53" customFormat="1" ht="26.25" customHeight="1">
      <c r="A39" s="104" t="s">
        <v>112</v>
      </c>
      <c r="B39" s="156" t="s">
        <v>113</v>
      </c>
      <c r="C39" s="9"/>
      <c r="D39" s="9"/>
      <c r="E39" s="9"/>
      <c r="F39" s="9"/>
      <c r="G39" s="9"/>
      <c r="H39" s="9"/>
      <c r="I39" s="13">
        <f>+I40</f>
        <v>30000</v>
      </c>
      <c r="J39" s="13">
        <f aca="true" t="shared" si="5" ref="J39:X39">+J40</f>
        <v>30000</v>
      </c>
      <c r="K39" s="13">
        <f t="shared" si="5"/>
        <v>0</v>
      </c>
      <c r="L39" s="13">
        <f t="shared" si="5"/>
        <v>0</v>
      </c>
      <c r="M39" s="13">
        <f t="shared" si="5"/>
        <v>8100</v>
      </c>
      <c r="N39" s="13">
        <f t="shared" si="5"/>
        <v>4230</v>
      </c>
      <c r="O39" s="13">
        <f t="shared" si="5"/>
        <v>12330</v>
      </c>
      <c r="P39" s="13">
        <f t="shared" si="5"/>
        <v>0</v>
      </c>
      <c r="Q39" s="13">
        <f t="shared" si="5"/>
        <v>0</v>
      </c>
      <c r="R39" s="13">
        <f t="shared" si="5"/>
        <v>8100</v>
      </c>
      <c r="S39" s="13">
        <f t="shared" si="5"/>
        <v>4230</v>
      </c>
      <c r="T39" s="13">
        <f>T40</f>
        <v>12330</v>
      </c>
      <c r="U39" s="13">
        <f t="shared" si="5"/>
        <v>0</v>
      </c>
      <c r="V39" s="13">
        <f>V40</f>
        <v>17670</v>
      </c>
      <c r="W39" s="13">
        <f>W40</f>
        <v>0</v>
      </c>
      <c r="X39" s="101">
        <f t="shared" si="5"/>
        <v>0</v>
      </c>
      <c r="Y39" s="23"/>
      <c r="AA39" s="78"/>
    </row>
    <row r="40" spans="1:27" s="53" customFormat="1" ht="15" customHeight="1">
      <c r="A40" s="87" t="s">
        <v>2</v>
      </c>
      <c r="B40" s="156"/>
      <c r="C40" s="8"/>
      <c r="D40" s="8"/>
      <c r="E40" s="8"/>
      <c r="F40" s="8"/>
      <c r="G40" s="8"/>
      <c r="H40" s="8"/>
      <c r="I40" s="8">
        <v>30000</v>
      </c>
      <c r="J40" s="8">
        <f>+I40</f>
        <v>30000</v>
      </c>
      <c r="K40" s="8"/>
      <c r="L40" s="8"/>
      <c r="M40" s="8">
        <v>8100</v>
      </c>
      <c r="N40" s="8">
        <v>4230</v>
      </c>
      <c r="O40" s="8">
        <f>SUM(K40:N40)</f>
        <v>12330</v>
      </c>
      <c r="P40" s="8"/>
      <c r="Q40" s="8"/>
      <c r="R40" s="8">
        <v>8100</v>
      </c>
      <c r="S40" s="8">
        <v>4230</v>
      </c>
      <c r="T40" s="31">
        <f>SUM(P40:S40)</f>
        <v>12330</v>
      </c>
      <c r="U40" s="28"/>
      <c r="V40" s="14">
        <f>J40-O40</f>
        <v>17670</v>
      </c>
      <c r="W40" s="14">
        <f>+O40-T40</f>
        <v>0</v>
      </c>
      <c r="X40" s="77"/>
      <c r="Y40" s="23"/>
      <c r="AA40" s="78"/>
    </row>
    <row r="41" spans="1:27" s="53" customFormat="1" ht="12.75">
      <c r="A41" s="102"/>
      <c r="B41" s="15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8"/>
      <c r="U41" s="28"/>
      <c r="V41" s="8"/>
      <c r="W41" s="28"/>
      <c r="X41" s="77"/>
      <c r="Y41" s="23"/>
      <c r="AA41" s="78"/>
    </row>
    <row r="42" spans="1:27" s="53" customFormat="1" ht="15" customHeight="1">
      <c r="A42" s="92" t="s">
        <v>75</v>
      </c>
      <c r="B42" s="93" t="s">
        <v>70</v>
      </c>
      <c r="C42" s="13"/>
      <c r="D42" s="13"/>
      <c r="E42" s="13"/>
      <c r="F42" s="13"/>
      <c r="G42" s="13"/>
      <c r="H42" s="13"/>
      <c r="I42" s="13">
        <f>I43</f>
        <v>2822000</v>
      </c>
      <c r="J42" s="13">
        <f>J43:J43</f>
        <v>2822000</v>
      </c>
      <c r="K42" s="13">
        <f>+K43</f>
        <v>0</v>
      </c>
      <c r="L42" s="13">
        <f>+L43</f>
        <v>1148927</v>
      </c>
      <c r="M42" s="13">
        <f>+M43</f>
        <v>704274</v>
      </c>
      <c r="N42" s="13">
        <f>+N43</f>
        <v>895574</v>
      </c>
      <c r="O42" s="13">
        <f aca="true" t="shared" si="6" ref="O42:T42">O43</f>
        <v>2748775</v>
      </c>
      <c r="P42" s="13">
        <f t="shared" si="6"/>
        <v>0</v>
      </c>
      <c r="Q42" s="13">
        <f t="shared" si="6"/>
        <v>1148927</v>
      </c>
      <c r="R42" s="13">
        <f t="shared" si="6"/>
        <v>704274</v>
      </c>
      <c r="S42" s="13">
        <f t="shared" si="6"/>
        <v>135992</v>
      </c>
      <c r="T42" s="13">
        <f t="shared" si="6"/>
        <v>1989193</v>
      </c>
      <c r="U42" s="94"/>
      <c r="V42" s="13">
        <f>V43</f>
        <v>73225</v>
      </c>
      <c r="W42" s="13">
        <f>W43</f>
        <v>759582</v>
      </c>
      <c r="X42" s="101">
        <f>X43</f>
        <v>0</v>
      </c>
      <c r="Y42" s="23"/>
      <c r="AA42" s="78"/>
    </row>
    <row r="43" spans="1:27" s="53" customFormat="1" ht="12.75">
      <c r="A43" s="87" t="s">
        <v>2</v>
      </c>
      <c r="B43" s="91"/>
      <c r="C43" s="10"/>
      <c r="D43" s="10"/>
      <c r="E43" s="10"/>
      <c r="F43" s="10"/>
      <c r="G43" s="105"/>
      <c r="H43" s="105"/>
      <c r="I43" s="8">
        <v>2822000</v>
      </c>
      <c r="J43" s="8">
        <f>+I43</f>
        <v>2822000</v>
      </c>
      <c r="K43" s="10"/>
      <c r="L43" s="8">
        <v>1148927</v>
      </c>
      <c r="M43" s="8">
        <v>704274</v>
      </c>
      <c r="N43" s="8">
        <v>895574</v>
      </c>
      <c r="O43" s="8">
        <f>SUM(K43:N43)</f>
        <v>2748775</v>
      </c>
      <c r="P43" s="10">
        <v>0</v>
      </c>
      <c r="Q43" s="8">
        <v>1148927</v>
      </c>
      <c r="R43" s="8">
        <v>704274</v>
      </c>
      <c r="S43" s="8">
        <v>135992</v>
      </c>
      <c r="T43" s="31">
        <f>SUM(P43:S43)</f>
        <v>1989193</v>
      </c>
      <c r="U43" s="30"/>
      <c r="V43" s="14">
        <f>J43-O43</f>
        <v>73225</v>
      </c>
      <c r="W43" s="14">
        <f>+O43-T43</f>
        <v>759582</v>
      </c>
      <c r="X43" s="106"/>
      <c r="Y43" s="23"/>
      <c r="AA43" s="78"/>
    </row>
    <row r="44" spans="1:27" s="53" customFormat="1" ht="12.75">
      <c r="A44" s="87"/>
      <c r="B44" s="91"/>
      <c r="C44" s="10"/>
      <c r="D44" s="10"/>
      <c r="E44" s="10"/>
      <c r="F44" s="10"/>
      <c r="G44" s="105"/>
      <c r="H44" s="105"/>
      <c r="I44" s="10"/>
      <c r="J44" s="10"/>
      <c r="K44" s="10"/>
      <c r="L44" s="10"/>
      <c r="M44" s="8"/>
      <c r="N44" s="10"/>
      <c r="O44" s="10"/>
      <c r="P44" s="10"/>
      <c r="Q44" s="10"/>
      <c r="R44" s="8"/>
      <c r="S44" s="10"/>
      <c r="T44" s="30"/>
      <c r="U44" s="30"/>
      <c r="V44" s="30"/>
      <c r="W44" s="30"/>
      <c r="X44" s="106"/>
      <c r="Y44" s="23"/>
      <c r="AA44" s="78"/>
    </row>
    <row r="45" spans="1:27" s="53" customFormat="1" ht="15" customHeight="1">
      <c r="A45" s="158" t="s">
        <v>77</v>
      </c>
      <c r="B45" s="157" t="s">
        <v>78</v>
      </c>
      <c r="C45" s="13"/>
      <c r="D45" s="13"/>
      <c r="E45" s="13"/>
      <c r="F45" s="13"/>
      <c r="G45" s="81"/>
      <c r="H45" s="81"/>
      <c r="I45" s="15">
        <f aca="true" t="shared" si="7" ref="I45:T45">I46</f>
        <v>12453531</v>
      </c>
      <c r="J45" s="15">
        <f t="shared" si="7"/>
        <v>12453531</v>
      </c>
      <c r="K45" s="15">
        <f t="shared" si="7"/>
        <v>1509985.15</v>
      </c>
      <c r="L45" s="15">
        <f t="shared" si="7"/>
        <v>2981613.81</v>
      </c>
      <c r="M45" s="15">
        <f t="shared" si="7"/>
        <v>2162855.14</v>
      </c>
      <c r="N45" s="15">
        <f t="shared" si="7"/>
        <v>4680690.32</v>
      </c>
      <c r="O45" s="15">
        <f t="shared" si="7"/>
        <v>11335144.42</v>
      </c>
      <c r="P45" s="15">
        <f t="shared" si="7"/>
        <v>1488685.12</v>
      </c>
      <c r="Q45" s="15">
        <f t="shared" si="7"/>
        <v>3002465.05</v>
      </c>
      <c r="R45" s="15">
        <f t="shared" si="7"/>
        <v>2160713.93</v>
      </c>
      <c r="S45" s="15">
        <f t="shared" si="7"/>
        <v>3275014.22</v>
      </c>
      <c r="T45" s="15">
        <f t="shared" si="7"/>
        <v>9926878.32</v>
      </c>
      <c r="U45" s="94"/>
      <c r="V45" s="94">
        <f>V46</f>
        <v>1118386.58</v>
      </c>
      <c r="W45" s="94">
        <f>W46</f>
        <v>1408266.0999999996</v>
      </c>
      <c r="X45" s="101">
        <f>X46</f>
        <v>0</v>
      </c>
      <c r="Y45" s="23"/>
      <c r="AA45" s="78"/>
    </row>
    <row r="46" spans="1:27" s="53" customFormat="1" ht="15" customHeight="1">
      <c r="A46" s="102" t="s">
        <v>2</v>
      </c>
      <c r="B46" s="76"/>
      <c r="C46" s="10"/>
      <c r="D46" s="10"/>
      <c r="E46" s="10"/>
      <c r="F46" s="10"/>
      <c r="G46" s="7"/>
      <c r="H46" s="7"/>
      <c r="I46" s="107">
        <v>12453531</v>
      </c>
      <c r="J46" s="8">
        <f>I46</f>
        <v>12453531</v>
      </c>
      <c r="K46" s="8">
        <v>1509985.15</v>
      </c>
      <c r="L46" s="8">
        <v>2981613.81</v>
      </c>
      <c r="M46" s="8">
        <v>2162855.14</v>
      </c>
      <c r="N46" s="8">
        <v>4680690.32</v>
      </c>
      <c r="O46" s="8">
        <f>SUM(K46:N46)</f>
        <v>11335144.42</v>
      </c>
      <c r="P46" s="8">
        <v>1488685.12</v>
      </c>
      <c r="Q46" s="8">
        <v>3002465.05</v>
      </c>
      <c r="R46" s="8">
        <v>2160713.93</v>
      </c>
      <c r="S46" s="8">
        <v>3275014.22</v>
      </c>
      <c r="T46" s="31">
        <f>SUM(P46:S46)</f>
        <v>9926878.32</v>
      </c>
      <c r="U46" s="28"/>
      <c r="V46" s="14">
        <f>J46-O46</f>
        <v>1118386.58</v>
      </c>
      <c r="W46" s="14">
        <f>+O46-T46</f>
        <v>1408266.0999999996</v>
      </c>
      <c r="X46" s="77"/>
      <c r="Y46" s="23"/>
      <c r="AA46" s="78"/>
    </row>
    <row r="47" spans="1:27" s="53" customFormat="1" ht="12.75">
      <c r="A47" s="159"/>
      <c r="B47" s="157"/>
      <c r="C47" s="8"/>
      <c r="D47" s="8"/>
      <c r="E47" s="8"/>
      <c r="F47" s="8"/>
      <c r="G47" s="7"/>
      <c r="H47" s="7"/>
      <c r="I47" s="7"/>
      <c r="J47" s="8"/>
      <c r="K47" s="8"/>
      <c r="L47" s="8"/>
      <c r="M47" s="8"/>
      <c r="N47" s="8"/>
      <c r="O47" s="8"/>
      <c r="P47" s="8"/>
      <c r="Q47" s="8"/>
      <c r="R47" s="8"/>
      <c r="S47" s="8"/>
      <c r="T47" s="28"/>
      <c r="U47" s="28"/>
      <c r="V47" s="28"/>
      <c r="W47" s="28"/>
      <c r="X47" s="77"/>
      <c r="Y47" s="23"/>
      <c r="AA47" s="78"/>
    </row>
    <row r="48" spans="1:27" s="53" customFormat="1" ht="25.5">
      <c r="A48" s="160" t="s">
        <v>79</v>
      </c>
      <c r="B48" s="157" t="s">
        <v>80</v>
      </c>
      <c r="C48" s="9"/>
      <c r="D48" s="9"/>
      <c r="E48" s="9"/>
      <c r="F48" s="9"/>
      <c r="G48" s="81"/>
      <c r="H48" s="81"/>
      <c r="I48" s="13">
        <f aca="true" t="shared" si="8" ref="I48:T48">I49</f>
        <v>616370</v>
      </c>
      <c r="J48" s="13">
        <f t="shared" si="8"/>
        <v>616370</v>
      </c>
      <c r="K48" s="13">
        <f t="shared" si="8"/>
        <v>451686</v>
      </c>
      <c r="L48" s="13">
        <f t="shared" si="8"/>
        <v>47299.38</v>
      </c>
      <c r="M48" s="13">
        <f t="shared" si="8"/>
        <v>12849</v>
      </c>
      <c r="N48" s="13">
        <f t="shared" si="8"/>
        <v>75576</v>
      </c>
      <c r="O48" s="13">
        <f t="shared" si="8"/>
        <v>587410.38</v>
      </c>
      <c r="P48" s="13">
        <f t="shared" si="8"/>
        <v>59756</v>
      </c>
      <c r="Q48" s="13">
        <f t="shared" si="8"/>
        <v>283073.38</v>
      </c>
      <c r="R48" s="13">
        <f t="shared" si="8"/>
        <v>12849</v>
      </c>
      <c r="S48" s="13">
        <f t="shared" si="8"/>
        <v>226747</v>
      </c>
      <c r="T48" s="13">
        <f t="shared" si="8"/>
        <v>582425.38</v>
      </c>
      <c r="U48" s="94"/>
      <c r="V48" s="94">
        <f>V49</f>
        <v>28959.619999999995</v>
      </c>
      <c r="W48" s="94">
        <f>W49</f>
        <v>4985</v>
      </c>
      <c r="X48" s="101">
        <f>X49</f>
        <v>0</v>
      </c>
      <c r="Y48" s="23"/>
      <c r="AA48" s="78"/>
    </row>
    <row r="49" spans="1:27" s="53" customFormat="1" ht="15" customHeight="1">
      <c r="A49" s="102" t="s">
        <v>2</v>
      </c>
      <c r="B49" s="76"/>
      <c r="C49" s="8"/>
      <c r="D49" s="8"/>
      <c r="E49" s="8"/>
      <c r="F49" s="8"/>
      <c r="G49" s="8"/>
      <c r="H49" s="8"/>
      <c r="I49" s="8">
        <v>616370</v>
      </c>
      <c r="J49" s="8">
        <f>I49</f>
        <v>616370</v>
      </c>
      <c r="K49" s="8">
        <v>451686</v>
      </c>
      <c r="L49" s="8">
        <v>47299.38</v>
      </c>
      <c r="M49" s="8">
        <v>12849</v>
      </c>
      <c r="N49" s="8">
        <v>75576</v>
      </c>
      <c r="O49" s="8">
        <f>SUM(K49:N49)</f>
        <v>587410.38</v>
      </c>
      <c r="P49" s="8">
        <v>59756</v>
      </c>
      <c r="Q49" s="8">
        <v>283073.38</v>
      </c>
      <c r="R49" s="8">
        <v>12849</v>
      </c>
      <c r="S49" s="8">
        <v>226747</v>
      </c>
      <c r="T49" s="31">
        <f>SUM(P49:S49)</f>
        <v>582425.38</v>
      </c>
      <c r="U49" s="28"/>
      <c r="V49" s="14">
        <f>J49-O49</f>
        <v>28959.619999999995</v>
      </c>
      <c r="W49" s="14">
        <f>+O49-T49</f>
        <v>4985</v>
      </c>
      <c r="X49" s="77"/>
      <c r="Y49" s="23"/>
      <c r="AA49" s="78"/>
    </row>
    <row r="50" spans="1:27" s="53" customFormat="1" ht="12.75">
      <c r="A50" s="102"/>
      <c r="B50" s="76"/>
      <c r="C50" s="8"/>
      <c r="D50" s="8"/>
      <c r="E50" s="8"/>
      <c r="F50" s="8"/>
      <c r="G50" s="8"/>
      <c r="H50" s="8"/>
      <c r="I50" s="8"/>
      <c r="J50" s="8"/>
      <c r="K50" s="8"/>
      <c r="L50" s="10"/>
      <c r="M50" s="8"/>
      <c r="N50" s="8"/>
      <c r="O50" s="8"/>
      <c r="P50" s="8"/>
      <c r="Q50" s="8"/>
      <c r="R50" s="8"/>
      <c r="S50" s="8"/>
      <c r="T50" s="28"/>
      <c r="U50" s="28"/>
      <c r="V50" s="28"/>
      <c r="W50" s="28"/>
      <c r="X50" s="77"/>
      <c r="Y50" s="23"/>
      <c r="AA50" s="78"/>
    </row>
    <row r="51" spans="1:27" s="53" customFormat="1" ht="15" customHeight="1">
      <c r="A51" s="92" t="s">
        <v>82</v>
      </c>
      <c r="B51" s="83" t="s">
        <v>83</v>
      </c>
      <c r="C51" s="9"/>
      <c r="D51" s="9"/>
      <c r="E51" s="9"/>
      <c r="F51" s="9"/>
      <c r="G51" s="9"/>
      <c r="H51" s="9"/>
      <c r="I51" s="13">
        <f aca="true" t="shared" si="9" ref="I51:T51">I52</f>
        <v>480000</v>
      </c>
      <c r="J51" s="13">
        <f t="shared" si="9"/>
        <v>480000</v>
      </c>
      <c r="K51" s="13">
        <f t="shared" si="9"/>
        <v>117783.56</v>
      </c>
      <c r="L51" s="13">
        <f t="shared" si="9"/>
        <v>58280.84</v>
      </c>
      <c r="M51" s="13">
        <f t="shared" si="9"/>
        <v>117564.38</v>
      </c>
      <c r="N51" s="13">
        <f t="shared" si="9"/>
        <v>172649.25</v>
      </c>
      <c r="O51" s="13">
        <f t="shared" si="9"/>
        <v>466278.03</v>
      </c>
      <c r="P51" s="13">
        <f t="shared" si="9"/>
        <v>117783.56</v>
      </c>
      <c r="Q51" s="13">
        <f t="shared" si="9"/>
        <v>58280.84</v>
      </c>
      <c r="R51" s="13">
        <f t="shared" si="9"/>
        <v>116363.38</v>
      </c>
      <c r="S51" s="13">
        <f t="shared" si="9"/>
        <v>173850.25</v>
      </c>
      <c r="T51" s="13">
        <f t="shared" si="9"/>
        <v>466278.03</v>
      </c>
      <c r="U51" s="94"/>
      <c r="V51" s="94">
        <f>V52</f>
        <v>13721.969999999972</v>
      </c>
      <c r="W51" s="94">
        <f>W52</f>
        <v>0</v>
      </c>
      <c r="X51" s="101">
        <f>X52</f>
        <v>0</v>
      </c>
      <c r="Y51" s="23"/>
      <c r="AA51" s="78"/>
    </row>
    <row r="52" spans="1:27" s="53" customFormat="1" ht="15" customHeight="1">
      <c r="A52" s="102" t="s">
        <v>2</v>
      </c>
      <c r="B52" s="76"/>
      <c r="C52" s="8"/>
      <c r="D52" s="8"/>
      <c r="E52" s="8"/>
      <c r="F52" s="8"/>
      <c r="G52" s="8"/>
      <c r="H52" s="8"/>
      <c r="I52" s="8">
        <v>480000</v>
      </c>
      <c r="J52" s="8">
        <f>I52</f>
        <v>480000</v>
      </c>
      <c r="K52" s="8">
        <v>117783.56</v>
      </c>
      <c r="L52" s="8">
        <v>58280.84</v>
      </c>
      <c r="M52" s="8">
        <v>117564.38</v>
      </c>
      <c r="N52" s="8">
        <v>172649.25</v>
      </c>
      <c r="O52" s="8">
        <f>SUM(K52:N52)</f>
        <v>466278.03</v>
      </c>
      <c r="P52" s="8">
        <v>117783.56</v>
      </c>
      <c r="Q52" s="8">
        <v>58280.84</v>
      </c>
      <c r="R52" s="8">
        <v>116363.38</v>
      </c>
      <c r="S52" s="8">
        <v>173850.25</v>
      </c>
      <c r="T52" s="31">
        <f>SUM(P52:S52)</f>
        <v>466278.03</v>
      </c>
      <c r="U52" s="28"/>
      <c r="V52" s="14">
        <f>J52-O52</f>
        <v>13721.969999999972</v>
      </c>
      <c r="W52" s="14">
        <f>+O52-T52</f>
        <v>0</v>
      </c>
      <c r="X52" s="77"/>
      <c r="Y52" s="23"/>
      <c r="AA52" s="78"/>
    </row>
    <row r="53" spans="1:27" s="53" customFormat="1" ht="12.75">
      <c r="A53" s="102"/>
      <c r="B53" s="76"/>
      <c r="C53" s="8"/>
      <c r="D53" s="8"/>
      <c r="E53" s="8"/>
      <c r="F53" s="8"/>
      <c r="G53" s="8"/>
      <c r="H53" s="8"/>
      <c r="I53" s="8"/>
      <c r="J53" s="8"/>
      <c r="K53" s="8"/>
      <c r="L53" s="10"/>
      <c r="M53" s="8"/>
      <c r="N53" s="8"/>
      <c r="O53" s="8"/>
      <c r="P53" s="8"/>
      <c r="Q53" s="8"/>
      <c r="R53" s="8"/>
      <c r="S53" s="8"/>
      <c r="T53" s="28"/>
      <c r="U53" s="28"/>
      <c r="V53" s="28"/>
      <c r="W53" s="28"/>
      <c r="X53" s="77"/>
      <c r="Y53" s="23"/>
      <c r="AA53" s="78"/>
    </row>
    <row r="54" spans="1:27" s="53" customFormat="1" ht="15" customHeight="1">
      <c r="A54" s="92" t="s">
        <v>87</v>
      </c>
      <c r="B54" s="83" t="s">
        <v>86</v>
      </c>
      <c r="C54" s="9"/>
      <c r="D54" s="9"/>
      <c r="E54" s="9"/>
      <c r="F54" s="9"/>
      <c r="G54" s="9"/>
      <c r="H54" s="9"/>
      <c r="I54" s="13">
        <f aca="true" t="shared" si="10" ref="I54:T54">I55</f>
        <v>574800</v>
      </c>
      <c r="J54" s="13">
        <f t="shared" si="10"/>
        <v>574800</v>
      </c>
      <c r="K54" s="13">
        <f t="shared" si="10"/>
        <v>454800</v>
      </c>
      <c r="L54" s="13">
        <f t="shared" si="10"/>
        <v>31920</v>
      </c>
      <c r="M54" s="13">
        <f t="shared" si="10"/>
        <v>31920</v>
      </c>
      <c r="N54" s="13">
        <f t="shared" si="10"/>
        <v>54358.99</v>
      </c>
      <c r="O54" s="13">
        <f t="shared" si="10"/>
        <v>572998.99</v>
      </c>
      <c r="P54" s="13">
        <f t="shared" si="10"/>
        <v>454800</v>
      </c>
      <c r="Q54" s="13">
        <f t="shared" si="10"/>
        <v>31920</v>
      </c>
      <c r="R54" s="13">
        <f t="shared" si="10"/>
        <v>31920</v>
      </c>
      <c r="S54" s="13">
        <f t="shared" si="10"/>
        <v>42120</v>
      </c>
      <c r="T54" s="13">
        <f t="shared" si="10"/>
        <v>560760</v>
      </c>
      <c r="U54" s="94"/>
      <c r="V54" s="94">
        <f>V55</f>
        <v>1801.0100000000093</v>
      </c>
      <c r="W54" s="94">
        <f>W55</f>
        <v>12238.98999999999</v>
      </c>
      <c r="X54" s="101">
        <f>X55</f>
        <v>0</v>
      </c>
      <c r="Y54" s="23"/>
      <c r="AA54" s="78"/>
    </row>
    <row r="55" spans="1:27" s="53" customFormat="1" ht="15" customHeight="1">
      <c r="A55" s="102" t="s">
        <v>2</v>
      </c>
      <c r="B55" s="76"/>
      <c r="C55" s="8"/>
      <c r="D55" s="8"/>
      <c r="E55" s="8"/>
      <c r="F55" s="8"/>
      <c r="G55" s="8"/>
      <c r="H55" s="8"/>
      <c r="I55" s="8">
        <v>574800</v>
      </c>
      <c r="J55" s="8">
        <v>574800</v>
      </c>
      <c r="K55" s="8">
        <v>454800</v>
      </c>
      <c r="L55" s="8">
        <v>31920</v>
      </c>
      <c r="M55" s="8">
        <v>31920</v>
      </c>
      <c r="N55" s="8">
        <v>54358.99</v>
      </c>
      <c r="O55" s="8">
        <f>SUM(K55:N55)</f>
        <v>572998.99</v>
      </c>
      <c r="P55" s="8">
        <v>454800</v>
      </c>
      <c r="Q55" s="8">
        <v>31920</v>
      </c>
      <c r="R55" s="8">
        <v>31920</v>
      </c>
      <c r="S55" s="8">
        <v>42120</v>
      </c>
      <c r="T55" s="31">
        <f>SUM(P55:S55)</f>
        <v>560760</v>
      </c>
      <c r="U55" s="28"/>
      <c r="V55" s="14">
        <f>J55-O55</f>
        <v>1801.0100000000093</v>
      </c>
      <c r="W55" s="14">
        <f>+O55-T55</f>
        <v>12238.98999999999</v>
      </c>
      <c r="X55" s="77"/>
      <c r="Y55" s="23"/>
      <c r="AA55" s="78"/>
    </row>
    <row r="56" spans="1:27" s="53" customFormat="1" ht="15" customHeight="1">
      <c r="A56" s="102"/>
      <c r="B56" s="7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31"/>
      <c r="U56" s="28"/>
      <c r="V56" s="28"/>
      <c r="W56" s="28"/>
      <c r="X56" s="77"/>
      <c r="Y56" s="23"/>
      <c r="AA56" s="78"/>
    </row>
    <row r="57" spans="1:27" s="53" customFormat="1" ht="15" customHeight="1">
      <c r="A57" s="92" t="s">
        <v>114</v>
      </c>
      <c r="B57" s="76" t="s">
        <v>115</v>
      </c>
      <c r="C57" s="9"/>
      <c r="D57" s="9"/>
      <c r="E57" s="9"/>
      <c r="F57" s="9"/>
      <c r="G57" s="9"/>
      <c r="H57" s="9"/>
      <c r="I57" s="13">
        <f aca="true" t="shared" si="11" ref="I57:T57">I58</f>
        <v>10000</v>
      </c>
      <c r="J57" s="13">
        <f t="shared" si="11"/>
        <v>10000</v>
      </c>
      <c r="K57" s="13">
        <f t="shared" si="11"/>
        <v>0</v>
      </c>
      <c r="L57" s="13">
        <f t="shared" si="11"/>
        <v>0</v>
      </c>
      <c r="M57" s="9">
        <f t="shared" si="11"/>
        <v>0</v>
      </c>
      <c r="N57" s="13">
        <f t="shared" si="11"/>
        <v>9777</v>
      </c>
      <c r="O57" s="13">
        <f t="shared" si="11"/>
        <v>9777</v>
      </c>
      <c r="P57" s="9">
        <f t="shared" si="11"/>
        <v>0</v>
      </c>
      <c r="Q57" s="9">
        <f t="shared" si="11"/>
        <v>0</v>
      </c>
      <c r="R57" s="9">
        <f t="shared" si="11"/>
        <v>0</v>
      </c>
      <c r="S57" s="13">
        <f t="shared" si="11"/>
        <v>9777</v>
      </c>
      <c r="T57" s="13">
        <f t="shared" si="11"/>
        <v>9777</v>
      </c>
      <c r="U57" s="29"/>
      <c r="V57" s="94">
        <f>V58</f>
        <v>223</v>
      </c>
      <c r="W57" s="94">
        <f>W58</f>
        <v>0</v>
      </c>
      <c r="X57" s="101">
        <f>X58</f>
        <v>0</v>
      </c>
      <c r="Y57" s="23"/>
      <c r="AA57" s="78"/>
    </row>
    <row r="58" spans="1:27" s="53" customFormat="1" ht="15" customHeight="1">
      <c r="A58" s="102" t="s">
        <v>2</v>
      </c>
      <c r="B58" s="76"/>
      <c r="C58" s="8"/>
      <c r="D58" s="8"/>
      <c r="E58" s="8"/>
      <c r="F58" s="8"/>
      <c r="G58" s="8"/>
      <c r="H58" s="8"/>
      <c r="I58" s="8">
        <v>10000</v>
      </c>
      <c r="J58" s="8">
        <f>+I58</f>
        <v>10000</v>
      </c>
      <c r="K58" s="8">
        <v>0</v>
      </c>
      <c r="L58" s="8">
        <v>0</v>
      </c>
      <c r="M58" s="8">
        <v>0</v>
      </c>
      <c r="N58" s="8">
        <v>9777</v>
      </c>
      <c r="O58" s="8">
        <f>SUM(K58:N58)</f>
        <v>9777</v>
      </c>
      <c r="P58" s="8">
        <v>0</v>
      </c>
      <c r="Q58" s="8">
        <v>0</v>
      </c>
      <c r="R58" s="8">
        <v>0</v>
      </c>
      <c r="S58" s="8">
        <v>9777</v>
      </c>
      <c r="T58" s="31">
        <f>SUM(P58:S58)</f>
        <v>9777</v>
      </c>
      <c r="U58" s="28"/>
      <c r="V58" s="14">
        <f>J58-O58</f>
        <v>223</v>
      </c>
      <c r="W58" s="14">
        <f>+O58-T58</f>
        <v>0</v>
      </c>
      <c r="X58" s="77"/>
      <c r="Y58" s="23"/>
      <c r="AA58" s="78"/>
    </row>
    <row r="59" spans="1:27" s="53" customFormat="1" ht="12.75">
      <c r="A59" s="102"/>
      <c r="B59" s="76"/>
      <c r="C59" s="8"/>
      <c r="D59" s="8"/>
      <c r="E59" s="8"/>
      <c r="F59" s="8"/>
      <c r="G59" s="8"/>
      <c r="H59" s="8"/>
      <c r="I59" s="8"/>
      <c r="J59" s="8"/>
      <c r="K59" s="8"/>
      <c r="L59" s="10"/>
      <c r="M59" s="8"/>
      <c r="N59" s="8"/>
      <c r="O59" s="8"/>
      <c r="P59" s="8"/>
      <c r="Q59" s="8"/>
      <c r="R59" s="8"/>
      <c r="S59" s="8"/>
      <c r="T59" s="28"/>
      <c r="U59" s="28"/>
      <c r="V59" s="28"/>
      <c r="W59" s="28"/>
      <c r="X59" s="77"/>
      <c r="Y59" s="23"/>
      <c r="AA59" s="78"/>
    </row>
    <row r="60" spans="1:27" s="53" customFormat="1" ht="28.5" customHeight="1">
      <c r="A60" s="104" t="s">
        <v>85</v>
      </c>
      <c r="B60" s="83" t="s">
        <v>83</v>
      </c>
      <c r="C60" s="13"/>
      <c r="D60" s="13"/>
      <c r="E60" s="13"/>
      <c r="F60" s="13"/>
      <c r="G60" s="9"/>
      <c r="H60" s="9"/>
      <c r="I60" s="13">
        <f aca="true" t="shared" si="12" ref="I60:T60">I61</f>
        <v>2068421</v>
      </c>
      <c r="J60" s="13">
        <f t="shared" si="12"/>
        <v>2068421</v>
      </c>
      <c r="K60" s="13">
        <f t="shared" si="12"/>
        <v>0</v>
      </c>
      <c r="L60" s="13">
        <f t="shared" si="12"/>
        <v>3160</v>
      </c>
      <c r="M60" s="13">
        <f t="shared" si="12"/>
        <v>148174.91</v>
      </c>
      <c r="N60" s="13">
        <f t="shared" si="12"/>
        <v>1486699.94</v>
      </c>
      <c r="O60" s="13">
        <f t="shared" si="12"/>
        <v>1638034.8499999999</v>
      </c>
      <c r="P60" s="13">
        <f t="shared" si="12"/>
        <v>0</v>
      </c>
      <c r="Q60" s="13">
        <f t="shared" si="12"/>
        <v>3160</v>
      </c>
      <c r="R60" s="13">
        <f t="shared" si="12"/>
        <v>148174.91</v>
      </c>
      <c r="S60" s="13">
        <f t="shared" si="12"/>
        <v>1019245.94</v>
      </c>
      <c r="T60" s="13">
        <f t="shared" si="12"/>
        <v>1170580.8499999999</v>
      </c>
      <c r="U60" s="29"/>
      <c r="V60" s="94">
        <f>V61</f>
        <v>430386.15000000014</v>
      </c>
      <c r="W60" s="94">
        <f>W61</f>
        <v>467454</v>
      </c>
      <c r="X60" s="101">
        <f>X61</f>
        <v>0</v>
      </c>
      <c r="Y60" s="23"/>
      <c r="AA60" s="78"/>
    </row>
    <row r="61" spans="1:27" s="53" customFormat="1" ht="15" customHeight="1">
      <c r="A61" s="102" t="s">
        <v>2</v>
      </c>
      <c r="B61" s="76"/>
      <c r="C61" s="8"/>
      <c r="D61" s="8"/>
      <c r="E61" s="8"/>
      <c r="F61" s="8"/>
      <c r="G61" s="8"/>
      <c r="H61" s="8"/>
      <c r="I61" s="8">
        <v>2068421</v>
      </c>
      <c r="J61" s="8">
        <f>I61</f>
        <v>2068421</v>
      </c>
      <c r="K61" s="90">
        <f>K62</f>
        <v>0</v>
      </c>
      <c r="L61" s="14">
        <v>3160</v>
      </c>
      <c r="M61" s="14">
        <v>148174.91</v>
      </c>
      <c r="N61" s="14">
        <v>1486699.94</v>
      </c>
      <c r="O61" s="8">
        <f>SUM(K61:N61)</f>
        <v>1638034.8499999999</v>
      </c>
      <c r="P61" s="8"/>
      <c r="Q61" s="8">
        <v>3160</v>
      </c>
      <c r="R61" s="8">
        <v>148174.91</v>
      </c>
      <c r="S61" s="8">
        <v>1019245.94</v>
      </c>
      <c r="T61" s="31">
        <f>SUM(P61:S61)</f>
        <v>1170580.8499999999</v>
      </c>
      <c r="U61" s="28"/>
      <c r="V61" s="14">
        <f>J61-O61</f>
        <v>430386.15000000014</v>
      </c>
      <c r="W61" s="14">
        <f>+O61-T61</f>
        <v>467454</v>
      </c>
      <c r="X61" s="77"/>
      <c r="Y61" s="23"/>
      <c r="AA61" s="78"/>
    </row>
    <row r="62" spans="1:27" s="53" customFormat="1" ht="12.75">
      <c r="A62" s="102"/>
      <c r="B62" s="76"/>
      <c r="C62" s="8"/>
      <c r="D62" s="8"/>
      <c r="E62" s="8"/>
      <c r="F62" s="8"/>
      <c r="G62" s="8"/>
      <c r="H62" s="8"/>
      <c r="I62" s="8"/>
      <c r="J62" s="8"/>
      <c r="K62" s="8"/>
      <c r="L62" s="10"/>
      <c r="M62" s="8"/>
      <c r="N62" s="8"/>
      <c r="O62" s="8"/>
      <c r="P62" s="8"/>
      <c r="Q62" s="8"/>
      <c r="R62" s="8"/>
      <c r="S62" s="8"/>
      <c r="T62" s="28"/>
      <c r="U62" s="28"/>
      <c r="V62" s="28"/>
      <c r="W62" s="28"/>
      <c r="X62" s="77"/>
      <c r="Y62" s="23"/>
      <c r="AA62" s="78"/>
    </row>
    <row r="63" spans="1:27" s="53" customFormat="1" ht="26.25" customHeight="1">
      <c r="A63" s="104" t="s">
        <v>100</v>
      </c>
      <c r="B63" s="76" t="s">
        <v>101</v>
      </c>
      <c r="C63" s="13"/>
      <c r="D63" s="13"/>
      <c r="E63" s="13"/>
      <c r="F63" s="13"/>
      <c r="G63" s="13"/>
      <c r="H63" s="13"/>
      <c r="I63" s="13">
        <f aca="true" t="shared" si="13" ref="I63:X63">+I64</f>
        <v>6244598</v>
      </c>
      <c r="J63" s="13">
        <f t="shared" si="13"/>
        <v>6244598</v>
      </c>
      <c r="K63" s="13">
        <f t="shared" si="13"/>
        <v>0</v>
      </c>
      <c r="L63" s="13">
        <f t="shared" si="13"/>
        <v>4895748.9</v>
      </c>
      <c r="M63" s="13">
        <f t="shared" si="13"/>
        <v>674479.11</v>
      </c>
      <c r="N63" s="13">
        <f t="shared" si="13"/>
        <v>517021.04</v>
      </c>
      <c r="O63" s="13">
        <f t="shared" si="13"/>
        <v>6087249.050000001</v>
      </c>
      <c r="P63" s="13">
        <f t="shared" si="13"/>
        <v>0</v>
      </c>
      <c r="Q63" s="13">
        <f t="shared" si="13"/>
        <v>4898263.9</v>
      </c>
      <c r="R63" s="13">
        <f t="shared" si="13"/>
        <v>671764.11</v>
      </c>
      <c r="S63" s="13">
        <f t="shared" si="13"/>
        <v>333721.04</v>
      </c>
      <c r="T63" s="13">
        <f t="shared" si="13"/>
        <v>5903749.050000001</v>
      </c>
      <c r="U63" s="13">
        <f t="shared" si="13"/>
        <v>0</v>
      </c>
      <c r="V63" s="13">
        <f t="shared" si="13"/>
        <v>157348.94999999925</v>
      </c>
      <c r="W63" s="13">
        <f t="shared" si="13"/>
        <v>183500</v>
      </c>
      <c r="X63" s="101">
        <f t="shared" si="13"/>
        <v>0</v>
      </c>
      <c r="Y63" s="23" t="s">
        <v>111</v>
      </c>
      <c r="AA63" s="78"/>
    </row>
    <row r="64" spans="1:27" s="53" customFormat="1" ht="12.75">
      <c r="A64" s="102" t="s">
        <v>2</v>
      </c>
      <c r="B64" s="76"/>
      <c r="C64" s="8"/>
      <c r="D64" s="8"/>
      <c r="E64" s="8"/>
      <c r="F64" s="8"/>
      <c r="G64" s="8"/>
      <c r="H64" s="8"/>
      <c r="I64" s="8">
        <v>6244598</v>
      </c>
      <c r="J64" s="8">
        <f>+I64</f>
        <v>6244598</v>
      </c>
      <c r="K64" s="8"/>
      <c r="L64" s="8">
        <v>4895748.9</v>
      </c>
      <c r="M64" s="8">
        <v>674479.11</v>
      </c>
      <c r="N64" s="8">
        <v>517021.04</v>
      </c>
      <c r="O64" s="8">
        <f>SUM(K64:N64)</f>
        <v>6087249.050000001</v>
      </c>
      <c r="P64" s="8"/>
      <c r="Q64" s="8">
        <v>4898263.9</v>
      </c>
      <c r="R64" s="8">
        <v>671764.11</v>
      </c>
      <c r="S64" s="8">
        <v>333721.04</v>
      </c>
      <c r="T64" s="31">
        <f>SUM(P64:S64)</f>
        <v>5903749.050000001</v>
      </c>
      <c r="U64" s="8"/>
      <c r="V64" s="14">
        <f>J64-O64</f>
        <v>157348.94999999925</v>
      </c>
      <c r="W64" s="14">
        <f>+O64-T64</f>
        <v>183500</v>
      </c>
      <c r="X64" s="77"/>
      <c r="Y64" s="23"/>
      <c r="AA64" s="78"/>
    </row>
    <row r="65" spans="1:27" s="53" customFormat="1" ht="12.75">
      <c r="A65" s="102"/>
      <c r="B65" s="7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77"/>
      <c r="Y65" s="23"/>
      <c r="AA65" s="78"/>
    </row>
    <row r="66" spans="1:27" s="53" customFormat="1" ht="12.75">
      <c r="A66" s="92" t="s">
        <v>102</v>
      </c>
      <c r="B66" s="76" t="s">
        <v>103</v>
      </c>
      <c r="C66" s="13"/>
      <c r="D66" s="13"/>
      <c r="E66" s="13"/>
      <c r="F66" s="13"/>
      <c r="G66" s="13"/>
      <c r="H66" s="13"/>
      <c r="I66" s="13">
        <f aca="true" t="shared" si="14" ref="I66:X66">+I67</f>
        <v>5670536</v>
      </c>
      <c r="J66" s="13">
        <f t="shared" si="14"/>
        <v>5670536</v>
      </c>
      <c r="K66" s="13">
        <f t="shared" si="14"/>
        <v>0</v>
      </c>
      <c r="L66" s="13">
        <f t="shared" si="14"/>
        <v>5184849.08</v>
      </c>
      <c r="M66" s="13">
        <f t="shared" si="14"/>
        <v>189624.13</v>
      </c>
      <c r="N66" s="13">
        <f t="shared" si="14"/>
        <v>256972.6</v>
      </c>
      <c r="O66" s="13">
        <f t="shared" si="14"/>
        <v>5631445.81</v>
      </c>
      <c r="P66" s="13">
        <f t="shared" si="14"/>
        <v>0</v>
      </c>
      <c r="Q66" s="13">
        <f t="shared" si="14"/>
        <v>5184849.08</v>
      </c>
      <c r="R66" s="13">
        <f t="shared" si="14"/>
        <v>188564.13</v>
      </c>
      <c r="S66" s="13">
        <f t="shared" si="14"/>
        <v>258032.6</v>
      </c>
      <c r="T66" s="13">
        <f t="shared" si="14"/>
        <v>5631445.81</v>
      </c>
      <c r="U66" s="13">
        <f t="shared" si="14"/>
        <v>0</v>
      </c>
      <c r="V66" s="13">
        <f t="shared" si="14"/>
        <v>39090.19000000041</v>
      </c>
      <c r="W66" s="13">
        <f t="shared" si="14"/>
        <v>0</v>
      </c>
      <c r="X66" s="101">
        <f t="shared" si="14"/>
        <v>0</v>
      </c>
      <c r="Y66" s="23"/>
      <c r="AA66" s="78"/>
    </row>
    <row r="67" spans="1:27" s="53" customFormat="1" ht="12.75">
      <c r="A67" s="102" t="s">
        <v>2</v>
      </c>
      <c r="B67" s="76"/>
      <c r="C67" s="8"/>
      <c r="D67" s="8"/>
      <c r="E67" s="8"/>
      <c r="F67" s="8"/>
      <c r="G67" s="8"/>
      <c r="H67" s="8"/>
      <c r="I67" s="8">
        <v>5670536</v>
      </c>
      <c r="J67" s="8">
        <f>+I67</f>
        <v>5670536</v>
      </c>
      <c r="K67" s="8"/>
      <c r="L67" s="8">
        <v>5184849.08</v>
      </c>
      <c r="M67" s="8">
        <v>189624.13</v>
      </c>
      <c r="N67" s="8">
        <v>256972.6</v>
      </c>
      <c r="O67" s="8">
        <f>SUM(K67:N67)</f>
        <v>5631445.81</v>
      </c>
      <c r="P67" s="8"/>
      <c r="Q67" s="8">
        <v>5184849.08</v>
      </c>
      <c r="R67" s="8">
        <v>188564.13</v>
      </c>
      <c r="S67" s="8">
        <v>258032.6</v>
      </c>
      <c r="T67" s="31">
        <f>SUM(P67:S67)</f>
        <v>5631445.81</v>
      </c>
      <c r="U67" s="8"/>
      <c r="V67" s="14">
        <f>J67-O67</f>
        <v>39090.19000000041</v>
      </c>
      <c r="W67" s="14">
        <f>+O67-T67</f>
        <v>0</v>
      </c>
      <c r="X67" s="77"/>
      <c r="Y67" s="23"/>
      <c r="AA67" s="78"/>
    </row>
    <row r="68" spans="1:27" s="53" customFormat="1" ht="12.75">
      <c r="A68" s="102"/>
      <c r="B68" s="7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77"/>
      <c r="Y68" s="23"/>
      <c r="AA68" s="78"/>
    </row>
    <row r="69" spans="1:27" s="53" customFormat="1" ht="12.75">
      <c r="A69" s="198" t="s">
        <v>104</v>
      </c>
      <c r="B69" s="79" t="s">
        <v>105</v>
      </c>
      <c r="C69" s="13"/>
      <c r="D69" s="13"/>
      <c r="E69" s="13"/>
      <c r="F69" s="13"/>
      <c r="G69" s="13"/>
      <c r="H69" s="13"/>
      <c r="I69" s="13">
        <f aca="true" t="shared" si="15" ref="I69:X69">+I70</f>
        <v>1855210</v>
      </c>
      <c r="J69" s="13">
        <f t="shared" si="15"/>
        <v>1855210</v>
      </c>
      <c r="K69" s="13">
        <f t="shared" si="15"/>
        <v>0</v>
      </c>
      <c r="L69" s="13">
        <f t="shared" si="15"/>
        <v>37916.53</v>
      </c>
      <c r="M69" s="13">
        <f t="shared" si="15"/>
        <v>253898.58</v>
      </c>
      <c r="N69" s="13">
        <f t="shared" si="15"/>
        <v>1063661.61</v>
      </c>
      <c r="O69" s="13">
        <f t="shared" si="15"/>
        <v>1355476.7200000002</v>
      </c>
      <c r="P69" s="13">
        <f t="shared" si="15"/>
        <v>0</v>
      </c>
      <c r="Q69" s="13">
        <f t="shared" si="15"/>
        <v>37916.53</v>
      </c>
      <c r="R69" s="13">
        <f t="shared" si="15"/>
        <v>253698.58</v>
      </c>
      <c r="S69" s="13">
        <f t="shared" si="15"/>
        <v>677037.12</v>
      </c>
      <c r="T69" s="13">
        <f t="shared" si="15"/>
        <v>968652.23</v>
      </c>
      <c r="U69" s="13">
        <f t="shared" si="15"/>
        <v>0</v>
      </c>
      <c r="V69" s="13">
        <f t="shared" si="15"/>
        <v>499733.2799999998</v>
      </c>
      <c r="W69" s="13">
        <f t="shared" si="15"/>
        <v>386824.4900000002</v>
      </c>
      <c r="X69" s="101">
        <f t="shared" si="15"/>
        <v>0</v>
      </c>
      <c r="Y69" s="23"/>
      <c r="AA69" s="78"/>
    </row>
    <row r="70" spans="1:27" s="53" customFormat="1" ht="12.75">
      <c r="A70" s="102" t="s">
        <v>2</v>
      </c>
      <c r="B70" s="76"/>
      <c r="C70" s="8"/>
      <c r="D70" s="8"/>
      <c r="E70" s="8"/>
      <c r="F70" s="8"/>
      <c r="G70" s="8"/>
      <c r="H70" s="8"/>
      <c r="I70" s="8">
        <v>1855210</v>
      </c>
      <c r="J70" s="8">
        <f>+I70</f>
        <v>1855210</v>
      </c>
      <c r="K70" s="8"/>
      <c r="L70" s="8">
        <v>37916.53</v>
      </c>
      <c r="M70" s="8">
        <v>253898.58</v>
      </c>
      <c r="N70" s="8">
        <v>1063661.61</v>
      </c>
      <c r="O70" s="8">
        <f>SUM(K70:N70)</f>
        <v>1355476.7200000002</v>
      </c>
      <c r="P70" s="8"/>
      <c r="Q70" s="8">
        <v>37916.53</v>
      </c>
      <c r="R70" s="8">
        <v>253698.58</v>
      </c>
      <c r="S70" s="8">
        <v>677037.12</v>
      </c>
      <c r="T70" s="31">
        <f>SUM(P70:S70)</f>
        <v>968652.23</v>
      </c>
      <c r="U70" s="8"/>
      <c r="V70" s="8">
        <f>J70-O70</f>
        <v>499733.2799999998</v>
      </c>
      <c r="W70" s="8">
        <f>+O70-T70</f>
        <v>386824.4900000002</v>
      </c>
      <c r="X70" s="77"/>
      <c r="Y70" s="23"/>
      <c r="AA70" s="78"/>
    </row>
    <row r="71" spans="1:27" s="53" customFormat="1" ht="12.75">
      <c r="A71" s="102"/>
      <c r="B71" s="7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77"/>
      <c r="Y71" s="23"/>
      <c r="AA71" s="78"/>
    </row>
    <row r="72" spans="1:27" s="53" customFormat="1" ht="25.5">
      <c r="A72" s="104" t="s">
        <v>106</v>
      </c>
      <c r="B72" s="76" t="s">
        <v>107</v>
      </c>
      <c r="C72" s="13"/>
      <c r="D72" s="13"/>
      <c r="E72" s="13"/>
      <c r="F72" s="13"/>
      <c r="G72" s="13"/>
      <c r="H72" s="13"/>
      <c r="I72" s="13">
        <f aca="true" t="shared" si="16" ref="I72:X72">+I73</f>
        <v>5920576</v>
      </c>
      <c r="J72" s="13">
        <f t="shared" si="16"/>
        <v>5920576</v>
      </c>
      <c r="K72" s="13">
        <f t="shared" si="16"/>
        <v>0</v>
      </c>
      <c r="L72" s="13">
        <f t="shared" si="16"/>
        <v>1305834.62</v>
      </c>
      <c r="M72" s="13">
        <f t="shared" si="16"/>
        <v>716741.52</v>
      </c>
      <c r="N72" s="13">
        <f t="shared" si="16"/>
        <v>3773794.67</v>
      </c>
      <c r="O72" s="13">
        <f t="shared" si="16"/>
        <v>5796370.8100000005</v>
      </c>
      <c r="P72" s="13">
        <f t="shared" si="16"/>
        <v>0</v>
      </c>
      <c r="Q72" s="13">
        <f t="shared" si="16"/>
        <v>1305834.62</v>
      </c>
      <c r="R72" s="13">
        <f t="shared" si="16"/>
        <v>716741.52</v>
      </c>
      <c r="S72" s="13">
        <f t="shared" si="16"/>
        <v>3386139.67</v>
      </c>
      <c r="T72" s="13">
        <f t="shared" si="16"/>
        <v>5408715.8100000005</v>
      </c>
      <c r="U72" s="13">
        <f t="shared" si="16"/>
        <v>0</v>
      </c>
      <c r="V72" s="13">
        <f t="shared" si="16"/>
        <v>124205.18999999948</v>
      </c>
      <c r="W72" s="13">
        <f t="shared" si="16"/>
        <v>387655</v>
      </c>
      <c r="X72" s="101">
        <f t="shared" si="16"/>
        <v>0</v>
      </c>
      <c r="Y72" s="23"/>
      <c r="AA72" s="78"/>
    </row>
    <row r="73" spans="1:27" s="53" customFormat="1" ht="12.75">
      <c r="A73" s="102" t="s">
        <v>2</v>
      </c>
      <c r="B73" s="76"/>
      <c r="C73" s="10"/>
      <c r="D73" s="10"/>
      <c r="E73" s="10"/>
      <c r="F73" s="10"/>
      <c r="G73" s="10"/>
      <c r="H73" s="10"/>
      <c r="I73" s="8">
        <v>5920576</v>
      </c>
      <c r="J73" s="8">
        <f>+I73</f>
        <v>5920576</v>
      </c>
      <c r="K73" s="10"/>
      <c r="L73" s="8">
        <v>1305834.62</v>
      </c>
      <c r="M73" s="8">
        <v>716741.52</v>
      </c>
      <c r="N73" s="8">
        <v>3773794.67</v>
      </c>
      <c r="O73" s="8">
        <f>SUM(K73:N73)</f>
        <v>5796370.8100000005</v>
      </c>
      <c r="P73" s="10"/>
      <c r="Q73" s="8">
        <v>1305834.62</v>
      </c>
      <c r="R73" s="8">
        <v>716741.52</v>
      </c>
      <c r="S73" s="8">
        <v>3386139.67</v>
      </c>
      <c r="T73" s="31">
        <f>SUM(P73:S73)</f>
        <v>5408715.8100000005</v>
      </c>
      <c r="U73" s="30"/>
      <c r="V73" s="14">
        <f>J73-O73</f>
        <v>124205.18999999948</v>
      </c>
      <c r="W73" s="14">
        <f>+O73-T73</f>
        <v>387655</v>
      </c>
      <c r="X73" s="106"/>
      <c r="Y73" s="23"/>
      <c r="AA73" s="78"/>
    </row>
    <row r="74" spans="1:27" s="53" customFormat="1" ht="12.75">
      <c r="A74" s="102"/>
      <c r="B74" s="76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28"/>
      <c r="U74" s="28"/>
      <c r="V74" s="28"/>
      <c r="W74" s="28"/>
      <c r="X74" s="77"/>
      <c r="Y74" s="23"/>
      <c r="AA74" s="78"/>
    </row>
    <row r="75" spans="1:27" s="53" customFormat="1" ht="30" customHeight="1">
      <c r="A75" s="158" t="s">
        <v>93</v>
      </c>
      <c r="B75" s="157" t="s">
        <v>94</v>
      </c>
      <c r="C75" s="13"/>
      <c r="D75" s="13"/>
      <c r="E75" s="13"/>
      <c r="F75" s="13"/>
      <c r="G75" s="13"/>
      <c r="H75" s="13"/>
      <c r="I75" s="13">
        <f aca="true" t="shared" si="17" ref="I75:N75">I76</f>
        <v>34290000</v>
      </c>
      <c r="J75" s="13">
        <f t="shared" si="17"/>
        <v>34290000</v>
      </c>
      <c r="K75" s="13">
        <f t="shared" si="17"/>
        <v>1995</v>
      </c>
      <c r="L75" s="13">
        <f t="shared" si="17"/>
        <v>26504</v>
      </c>
      <c r="M75" s="13">
        <f t="shared" si="17"/>
        <v>62582</v>
      </c>
      <c r="N75" s="13">
        <f t="shared" si="17"/>
        <v>34027592</v>
      </c>
      <c r="O75" s="13">
        <f aca="true" t="shared" si="18" ref="O75:T75">O76</f>
        <v>34118673</v>
      </c>
      <c r="P75" s="13">
        <f t="shared" si="18"/>
        <v>1995</v>
      </c>
      <c r="Q75" s="13">
        <f t="shared" si="18"/>
        <v>26504</v>
      </c>
      <c r="R75" s="13">
        <f t="shared" si="18"/>
        <v>62582</v>
      </c>
      <c r="S75" s="13">
        <f t="shared" si="18"/>
        <v>33983366</v>
      </c>
      <c r="T75" s="13">
        <f t="shared" si="18"/>
        <v>34074447</v>
      </c>
      <c r="U75" s="94"/>
      <c r="V75" s="94">
        <f>V76</f>
        <v>171327</v>
      </c>
      <c r="W75" s="94">
        <f>W76</f>
        <v>44226</v>
      </c>
      <c r="X75" s="101">
        <f>X76</f>
        <v>0</v>
      </c>
      <c r="Y75" s="23"/>
      <c r="AA75" s="78"/>
    </row>
    <row r="76" spans="1:27" s="53" customFormat="1" ht="15" customHeight="1">
      <c r="A76" s="102" t="s">
        <v>2</v>
      </c>
      <c r="B76" s="76"/>
      <c r="C76" s="8"/>
      <c r="D76" s="8"/>
      <c r="E76" s="8"/>
      <c r="F76" s="8"/>
      <c r="G76" s="8"/>
      <c r="H76" s="8"/>
      <c r="I76" s="8">
        <v>34290000</v>
      </c>
      <c r="J76" s="8">
        <f>I76</f>
        <v>34290000</v>
      </c>
      <c r="K76" s="8">
        <v>1995</v>
      </c>
      <c r="L76" s="8">
        <v>26504</v>
      </c>
      <c r="M76" s="8">
        <v>62582</v>
      </c>
      <c r="N76" s="8">
        <v>34027592</v>
      </c>
      <c r="O76" s="14">
        <f>SUM(K76:N76)</f>
        <v>34118673</v>
      </c>
      <c r="P76" s="8">
        <v>1995</v>
      </c>
      <c r="Q76" s="8">
        <v>26504</v>
      </c>
      <c r="R76" s="8">
        <v>62582</v>
      </c>
      <c r="S76" s="8">
        <v>33983366</v>
      </c>
      <c r="T76" s="31">
        <f>SUM(P76:S76)</f>
        <v>34074447</v>
      </c>
      <c r="U76" s="28"/>
      <c r="V76" s="14">
        <f>J76-O76</f>
        <v>171327</v>
      </c>
      <c r="W76" s="14">
        <f>+O76-T76</f>
        <v>44226</v>
      </c>
      <c r="X76" s="77"/>
      <c r="Y76" s="23"/>
      <c r="AA76" s="78"/>
    </row>
    <row r="77" spans="1:27" s="53" customFormat="1" ht="15" customHeight="1">
      <c r="A77" s="102"/>
      <c r="B77" s="7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28"/>
      <c r="U77" s="28"/>
      <c r="V77" s="28"/>
      <c r="W77" s="28"/>
      <c r="X77" s="77"/>
      <c r="Y77" s="23"/>
      <c r="AA77" s="78"/>
    </row>
    <row r="78" spans="1:27" s="53" customFormat="1" ht="30" customHeight="1">
      <c r="A78" s="160" t="s">
        <v>56</v>
      </c>
      <c r="B78" s="161" t="s">
        <v>84</v>
      </c>
      <c r="C78" s="108"/>
      <c r="D78" s="108"/>
      <c r="E78" s="108"/>
      <c r="F78" s="108"/>
      <c r="G78" s="108"/>
      <c r="H78" s="108"/>
      <c r="I78" s="41">
        <f aca="true" t="shared" si="19" ref="I78:T78">I79</f>
        <v>146000</v>
      </c>
      <c r="J78" s="41">
        <f t="shared" si="19"/>
        <v>146000</v>
      </c>
      <c r="K78" s="41">
        <f t="shared" si="19"/>
        <v>3000</v>
      </c>
      <c r="L78" s="41">
        <f t="shared" si="19"/>
        <v>57000</v>
      </c>
      <c r="M78" s="41">
        <f t="shared" si="19"/>
        <v>47852.22</v>
      </c>
      <c r="N78" s="41">
        <f t="shared" si="19"/>
        <v>38147.78</v>
      </c>
      <c r="O78" s="41">
        <f t="shared" si="19"/>
        <v>146000</v>
      </c>
      <c r="P78" s="41">
        <f t="shared" si="19"/>
        <v>0</v>
      </c>
      <c r="Q78" s="41">
        <f t="shared" si="19"/>
        <v>60000</v>
      </c>
      <c r="R78" s="41">
        <f t="shared" si="19"/>
        <v>47852.22</v>
      </c>
      <c r="S78" s="41">
        <f t="shared" si="19"/>
        <v>38147.78</v>
      </c>
      <c r="T78" s="41">
        <f t="shared" si="19"/>
        <v>146000</v>
      </c>
      <c r="U78" s="94"/>
      <c r="V78" s="94">
        <f>V79</f>
        <v>0</v>
      </c>
      <c r="W78" s="94">
        <f>W79</f>
        <v>0</v>
      </c>
      <c r="X78" s="101">
        <f>X79</f>
        <v>0</v>
      </c>
      <c r="Y78" s="23"/>
      <c r="AA78" s="78"/>
    </row>
    <row r="79" spans="1:27" s="53" customFormat="1" ht="15.75" customHeight="1">
      <c r="A79" s="102" t="s">
        <v>2</v>
      </c>
      <c r="B79" s="162"/>
      <c r="C79" s="8"/>
      <c r="D79" s="8"/>
      <c r="E79" s="8"/>
      <c r="F79" s="8"/>
      <c r="G79" s="8"/>
      <c r="H79" s="8"/>
      <c r="I79" s="11">
        <v>146000</v>
      </c>
      <c r="J79" s="11">
        <f>I79</f>
        <v>146000</v>
      </c>
      <c r="K79" s="11">
        <v>3000</v>
      </c>
      <c r="L79" s="8">
        <v>57000</v>
      </c>
      <c r="M79" s="8">
        <v>47852.22</v>
      </c>
      <c r="N79" s="8">
        <v>38147.78</v>
      </c>
      <c r="O79" s="8">
        <f>SUM(K79:N79)</f>
        <v>146000</v>
      </c>
      <c r="P79" s="11"/>
      <c r="Q79" s="11">
        <v>60000</v>
      </c>
      <c r="R79" s="11">
        <v>47852.22</v>
      </c>
      <c r="S79" s="11">
        <v>38147.78</v>
      </c>
      <c r="T79" s="31">
        <f>SUM(P79:S79)</f>
        <v>146000</v>
      </c>
      <c r="U79" s="28"/>
      <c r="V79" s="14">
        <f>J79-O79</f>
        <v>0</v>
      </c>
      <c r="W79" s="14">
        <f>+O79-T79</f>
        <v>0</v>
      </c>
      <c r="X79" s="77"/>
      <c r="Y79" s="23"/>
      <c r="AA79" s="78"/>
    </row>
    <row r="80" spans="1:27" s="53" customFormat="1" ht="13.5" thickBot="1">
      <c r="A80" s="109"/>
      <c r="B80" s="163"/>
      <c r="C80" s="110"/>
      <c r="D80" s="111"/>
      <c r="E80" s="111"/>
      <c r="F80" s="111"/>
      <c r="G80" s="111"/>
      <c r="H80" s="111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32"/>
      <c r="U80" s="33"/>
      <c r="V80" s="33"/>
      <c r="W80" s="33"/>
      <c r="X80" s="112"/>
      <c r="Y80" s="23"/>
      <c r="AA80" s="78"/>
    </row>
    <row r="81" spans="1:27" s="53" customFormat="1" ht="19.5" customHeight="1" thickBot="1" thickTop="1">
      <c r="A81" s="164" t="s">
        <v>57</v>
      </c>
      <c r="B81" s="165"/>
      <c r="C81" s="113">
        <v>0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17">
        <f>I33+I45+I48+I51+I60+I78+I54+I42+I75+I72+I69+I66+I63+I57+I39+I36</f>
        <v>80378926</v>
      </c>
      <c r="J81" s="17">
        <f>J33+J45+J48+J51+J60+J78+J54+J42+J75+J72+J69+J66+J63+J57+J39+J36</f>
        <v>80378926</v>
      </c>
      <c r="K81" s="17">
        <f aca="true" t="shared" si="20" ref="K81:X81">K33+K45+K48+K51+K60+K78+K54+K42+K75+K72+K69+K66+K63+K57+K39+K36</f>
        <v>2598014.09</v>
      </c>
      <c r="L81" s="17">
        <f t="shared" si="20"/>
        <v>15897491.120000001</v>
      </c>
      <c r="M81" s="17">
        <f t="shared" si="20"/>
        <v>5190145.11</v>
      </c>
      <c r="N81" s="17">
        <f t="shared" si="20"/>
        <v>53851668.74</v>
      </c>
      <c r="O81" s="17">
        <f t="shared" si="20"/>
        <v>77537319.06</v>
      </c>
      <c r="P81" s="17">
        <f t="shared" si="20"/>
        <v>2181784.06</v>
      </c>
      <c r="Q81" s="17">
        <f t="shared" si="20"/>
        <v>16159631.360000001</v>
      </c>
      <c r="R81" s="17">
        <f t="shared" si="20"/>
        <v>5181637.9</v>
      </c>
      <c r="S81" s="17">
        <f t="shared" si="20"/>
        <v>49333388.16</v>
      </c>
      <c r="T81" s="17">
        <f t="shared" si="20"/>
        <v>72856441.48</v>
      </c>
      <c r="U81" s="17">
        <f t="shared" si="20"/>
        <v>0</v>
      </c>
      <c r="V81" s="17">
        <f t="shared" si="20"/>
        <v>2841606.939999999</v>
      </c>
      <c r="W81" s="17">
        <f t="shared" si="20"/>
        <v>4680877.58</v>
      </c>
      <c r="X81" s="114">
        <f t="shared" si="20"/>
        <v>0</v>
      </c>
      <c r="Y81" s="23"/>
      <c r="AA81" s="78"/>
    </row>
    <row r="82" spans="1:27" s="53" customFormat="1" ht="19.5" customHeight="1" thickBot="1" thickTop="1">
      <c r="A82" s="115" t="s">
        <v>66</v>
      </c>
      <c r="B82" s="116"/>
      <c r="C82" s="18">
        <f aca="true" t="shared" si="21" ref="C82:X82">C81+C29</f>
        <v>171031000</v>
      </c>
      <c r="D82" s="18">
        <f t="shared" si="21"/>
        <v>0</v>
      </c>
      <c r="E82" s="18">
        <f t="shared" si="21"/>
        <v>171031000</v>
      </c>
      <c r="F82" s="18">
        <f t="shared" si="21"/>
        <v>171031000</v>
      </c>
      <c r="G82" s="18">
        <f t="shared" si="21"/>
        <v>0</v>
      </c>
      <c r="H82" s="18">
        <f t="shared" si="21"/>
        <v>0</v>
      </c>
      <c r="I82" s="18">
        <f t="shared" si="21"/>
        <v>80378926</v>
      </c>
      <c r="J82" s="18">
        <f>J81+J29</f>
        <v>251409926</v>
      </c>
      <c r="K82" s="18">
        <f t="shared" si="21"/>
        <v>42768735.06999999</v>
      </c>
      <c r="L82" s="18">
        <f t="shared" si="21"/>
        <v>68945697.61</v>
      </c>
      <c r="M82" s="18">
        <f t="shared" si="21"/>
        <v>45800319.44</v>
      </c>
      <c r="N82" s="18">
        <f t="shared" si="21"/>
        <v>89727984.75</v>
      </c>
      <c r="O82" s="18">
        <f t="shared" si="21"/>
        <v>247242736.87</v>
      </c>
      <c r="P82" s="18">
        <f t="shared" si="21"/>
        <v>42078991.65</v>
      </c>
      <c r="Q82" s="18">
        <f t="shared" si="21"/>
        <v>69384794.63</v>
      </c>
      <c r="R82" s="18">
        <f t="shared" si="21"/>
        <v>45737176.66</v>
      </c>
      <c r="S82" s="18">
        <f t="shared" si="21"/>
        <v>83383670.03999999</v>
      </c>
      <c r="T82" s="18">
        <f t="shared" si="21"/>
        <v>240584632.98000002</v>
      </c>
      <c r="U82" s="18">
        <f t="shared" si="21"/>
        <v>0</v>
      </c>
      <c r="V82" s="18">
        <f t="shared" si="21"/>
        <v>4167189.129999999</v>
      </c>
      <c r="W82" s="18">
        <f t="shared" si="21"/>
        <v>6464163.23</v>
      </c>
      <c r="X82" s="172">
        <f t="shared" si="21"/>
        <v>193940.66</v>
      </c>
      <c r="Y82" s="23"/>
      <c r="AA82" s="78"/>
    </row>
    <row r="83" spans="1:27" s="53" customFormat="1" ht="13.5" thickTop="1">
      <c r="A83" s="99"/>
      <c r="B83" s="76"/>
      <c r="C83" s="117"/>
      <c r="D83" s="118"/>
      <c r="E83" s="118"/>
      <c r="F83" s="118"/>
      <c r="G83" s="118"/>
      <c r="H83" s="118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31"/>
      <c r="U83" s="28"/>
      <c r="V83" s="28"/>
      <c r="W83" s="28"/>
      <c r="X83" s="77"/>
      <c r="Y83" s="23"/>
      <c r="AA83" s="78"/>
    </row>
    <row r="84" spans="1:27" s="53" customFormat="1" ht="12.75">
      <c r="A84" s="119" t="s">
        <v>88</v>
      </c>
      <c r="B84" s="120" t="s">
        <v>71</v>
      </c>
      <c r="C84" s="8"/>
      <c r="D84" s="8"/>
      <c r="E84" s="8"/>
      <c r="F84" s="8"/>
      <c r="G84" s="8"/>
      <c r="H84" s="8"/>
      <c r="I84" s="8"/>
      <c r="J84" s="8"/>
      <c r="K84" s="10"/>
      <c r="L84" s="10"/>
      <c r="M84" s="8"/>
      <c r="N84" s="10"/>
      <c r="O84" s="10"/>
      <c r="P84" s="10"/>
      <c r="Q84" s="8"/>
      <c r="R84" s="8"/>
      <c r="S84" s="8"/>
      <c r="T84" s="28"/>
      <c r="U84" s="28"/>
      <c r="V84" s="8"/>
      <c r="W84" s="28"/>
      <c r="X84" s="77"/>
      <c r="Y84" s="23"/>
      <c r="AA84" s="78"/>
    </row>
    <row r="85" spans="1:27" s="53" customFormat="1" ht="12.75">
      <c r="A85" s="87" t="s">
        <v>0</v>
      </c>
      <c r="B85" s="76"/>
      <c r="C85" s="8">
        <v>13287000</v>
      </c>
      <c r="D85" s="8"/>
      <c r="E85" s="8">
        <f>D85+C85</f>
        <v>13287000</v>
      </c>
      <c r="F85" s="8">
        <f>E85</f>
        <v>13287000</v>
      </c>
      <c r="G85" s="8">
        <v>1092394</v>
      </c>
      <c r="H85" s="8"/>
      <c r="I85" s="8"/>
      <c r="J85" s="8">
        <f>+F85+G85+H85+I85</f>
        <v>14379394</v>
      </c>
      <c r="K85" s="8">
        <v>3556213.23</v>
      </c>
      <c r="L85" s="8">
        <v>3644495.58</v>
      </c>
      <c r="M85" s="8">
        <v>3583836.31</v>
      </c>
      <c r="N85" s="8">
        <v>3576150.46</v>
      </c>
      <c r="O85" s="8">
        <f>SUM(K85:N85)</f>
        <v>14360695.580000002</v>
      </c>
      <c r="P85" s="8">
        <v>3556213.23</v>
      </c>
      <c r="Q85" s="8">
        <v>3634635.78</v>
      </c>
      <c r="R85" s="8">
        <v>3583836.31</v>
      </c>
      <c r="S85" s="8">
        <v>3578824.21</v>
      </c>
      <c r="T85" s="31">
        <f>SUM(P85:S85)</f>
        <v>14353509.530000001</v>
      </c>
      <c r="U85" s="28"/>
      <c r="V85" s="8">
        <f>J85-O85</f>
        <v>18698.419999998063</v>
      </c>
      <c r="W85" s="8"/>
      <c r="X85" s="77">
        <v>7186.05</v>
      </c>
      <c r="Y85" s="23"/>
      <c r="AA85" s="78"/>
    </row>
    <row r="86" spans="1:27" s="53" customFormat="1" ht="15" customHeight="1" thickBot="1">
      <c r="A86" s="121"/>
      <c r="B86" s="122"/>
      <c r="C86" s="123"/>
      <c r="D86" s="124"/>
      <c r="E86" s="124"/>
      <c r="F86" s="124"/>
      <c r="G86" s="124"/>
      <c r="H86" s="124"/>
      <c r="I86" s="124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33"/>
      <c r="U86" s="33"/>
      <c r="V86" s="33"/>
      <c r="W86" s="33"/>
      <c r="X86" s="112"/>
      <c r="Y86" s="23"/>
      <c r="AA86" s="78"/>
    </row>
    <row r="87" spans="1:27" s="53" customFormat="1" ht="19.5" customHeight="1" thickBot="1" thickTop="1">
      <c r="A87" s="125" t="s">
        <v>58</v>
      </c>
      <c r="B87" s="122"/>
      <c r="C87" s="126">
        <f>C85</f>
        <v>13287000</v>
      </c>
      <c r="D87" s="127">
        <f>D85</f>
        <v>0</v>
      </c>
      <c r="E87" s="126">
        <f>E85</f>
        <v>13287000</v>
      </c>
      <c r="F87" s="126">
        <f>F85</f>
        <v>13287000</v>
      </c>
      <c r="G87" s="126">
        <f>G85</f>
        <v>1092394</v>
      </c>
      <c r="H87" s="128"/>
      <c r="I87" s="20">
        <v>0</v>
      </c>
      <c r="J87" s="20">
        <f>J85</f>
        <v>14379394</v>
      </c>
      <c r="K87" s="20">
        <f>K85</f>
        <v>3556213.23</v>
      </c>
      <c r="L87" s="20">
        <f aca="true" t="shared" si="22" ref="L87:X87">L85</f>
        <v>3644495.58</v>
      </c>
      <c r="M87" s="20">
        <f t="shared" si="22"/>
        <v>3583836.31</v>
      </c>
      <c r="N87" s="20">
        <f t="shared" si="22"/>
        <v>3576150.46</v>
      </c>
      <c r="O87" s="20">
        <f t="shared" si="22"/>
        <v>14360695.580000002</v>
      </c>
      <c r="P87" s="20">
        <f t="shared" si="22"/>
        <v>3556213.23</v>
      </c>
      <c r="Q87" s="20">
        <f t="shared" si="22"/>
        <v>3634635.78</v>
      </c>
      <c r="R87" s="20">
        <f t="shared" si="22"/>
        <v>3583836.31</v>
      </c>
      <c r="S87" s="20">
        <f t="shared" si="22"/>
        <v>3578824.21</v>
      </c>
      <c r="T87" s="20">
        <f t="shared" si="22"/>
        <v>14353509.530000001</v>
      </c>
      <c r="U87" s="20">
        <f t="shared" si="22"/>
        <v>0</v>
      </c>
      <c r="V87" s="20">
        <f t="shared" si="22"/>
        <v>18698.419999998063</v>
      </c>
      <c r="W87" s="20">
        <f t="shared" si="22"/>
        <v>0</v>
      </c>
      <c r="X87" s="129">
        <f t="shared" si="22"/>
        <v>7186.05</v>
      </c>
      <c r="Y87" s="23"/>
      <c r="AA87" s="78"/>
    </row>
    <row r="88" spans="1:27" s="53" customFormat="1" ht="13.5" thickTop="1">
      <c r="A88" s="87"/>
      <c r="B88" s="76"/>
      <c r="C88" s="2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28"/>
      <c r="U88" s="28"/>
      <c r="V88" s="28"/>
      <c r="W88" s="28"/>
      <c r="X88" s="77"/>
      <c r="Y88" s="23"/>
      <c r="AA88" s="78"/>
    </row>
    <row r="89" spans="1:27" s="53" customFormat="1" ht="12.75">
      <c r="A89" s="92" t="s">
        <v>89</v>
      </c>
      <c r="B89" s="76"/>
      <c r="C89" s="7"/>
      <c r="D89" s="7"/>
      <c r="E89" s="7"/>
      <c r="F89" s="7"/>
      <c r="G89" s="7"/>
      <c r="H89" s="7"/>
      <c r="I89" s="7"/>
      <c r="J89" s="8"/>
      <c r="K89" s="8"/>
      <c r="L89" s="8"/>
      <c r="M89" s="8"/>
      <c r="N89" s="8"/>
      <c r="O89" s="8"/>
      <c r="P89" s="8"/>
      <c r="Q89" s="8"/>
      <c r="R89" s="8"/>
      <c r="S89" s="8"/>
      <c r="T89" s="28"/>
      <c r="U89" s="28"/>
      <c r="V89" s="28"/>
      <c r="W89" s="28"/>
      <c r="X89" s="77"/>
      <c r="Y89" s="23"/>
      <c r="AA89" s="78"/>
    </row>
    <row r="90" spans="1:27" s="53" customFormat="1" ht="12.75">
      <c r="A90" s="92"/>
      <c r="B90" s="76"/>
      <c r="C90" s="22"/>
      <c r="D90" s="8"/>
      <c r="E90" s="8"/>
      <c r="F90" s="8"/>
      <c r="G90" s="7"/>
      <c r="H90" s="7"/>
      <c r="I90" s="7"/>
      <c r="J90" s="8"/>
      <c r="K90" s="8"/>
      <c r="L90" s="8"/>
      <c r="M90" s="8"/>
      <c r="N90" s="8"/>
      <c r="O90" s="8"/>
      <c r="P90" s="8"/>
      <c r="Q90" s="8"/>
      <c r="R90" s="8"/>
      <c r="S90" s="8"/>
      <c r="T90" s="28"/>
      <c r="U90" s="28"/>
      <c r="V90" s="28"/>
      <c r="W90" s="28"/>
      <c r="X90" s="77"/>
      <c r="Y90" s="23"/>
      <c r="AA90" s="78"/>
    </row>
    <row r="91" spans="1:27" s="53" customFormat="1" ht="12.75">
      <c r="A91" s="92" t="s">
        <v>90</v>
      </c>
      <c r="B91" s="83" t="s">
        <v>76</v>
      </c>
      <c r="C91" s="22"/>
      <c r="D91" s="8"/>
      <c r="E91" s="8"/>
      <c r="F91" s="8"/>
      <c r="G91" s="7"/>
      <c r="H91" s="7"/>
      <c r="I91" s="7"/>
      <c r="J91" s="8"/>
      <c r="K91" s="8"/>
      <c r="L91" s="8"/>
      <c r="M91" s="8"/>
      <c r="N91" s="8"/>
      <c r="O91" s="8"/>
      <c r="P91" s="8"/>
      <c r="Q91" s="8"/>
      <c r="R91" s="8"/>
      <c r="S91" s="8"/>
      <c r="T91" s="28"/>
      <c r="U91" s="28"/>
      <c r="V91" s="8"/>
      <c r="W91" s="8"/>
      <c r="X91" s="77"/>
      <c r="Y91" s="23"/>
      <c r="AA91" s="78"/>
    </row>
    <row r="92" spans="1:27" s="53" customFormat="1" ht="12.75">
      <c r="A92" s="87" t="s">
        <v>0</v>
      </c>
      <c r="B92" s="76"/>
      <c r="C92" s="22"/>
      <c r="D92" s="8"/>
      <c r="E92" s="8">
        <f>D92+C92</f>
        <v>0</v>
      </c>
      <c r="F92" s="8"/>
      <c r="G92" s="7"/>
      <c r="H92" s="7"/>
      <c r="I92" s="8">
        <v>2544653.18</v>
      </c>
      <c r="J92" s="8">
        <f>+F92+G92+H92+I92</f>
        <v>2544653.18</v>
      </c>
      <c r="K92" s="8">
        <v>730286.38</v>
      </c>
      <c r="L92" s="8">
        <v>1706853.04</v>
      </c>
      <c r="M92" s="8">
        <v>107512.79</v>
      </c>
      <c r="N92" s="8">
        <v>0</v>
      </c>
      <c r="O92" s="8">
        <f>SUM(K92:N92)</f>
        <v>2544652.21</v>
      </c>
      <c r="P92" s="8">
        <v>600005.73</v>
      </c>
      <c r="Q92" s="8">
        <v>1809183.69</v>
      </c>
      <c r="R92" s="8">
        <v>112512.79</v>
      </c>
      <c r="S92" s="8">
        <v>22950</v>
      </c>
      <c r="T92" s="31">
        <f>SUM(P92:S92)</f>
        <v>2544652.21</v>
      </c>
      <c r="U92" s="28"/>
      <c r="V92" s="8">
        <f>J92-O92</f>
        <v>0.970000000204891</v>
      </c>
      <c r="W92" s="8">
        <f>+O92-T92</f>
        <v>0</v>
      </c>
      <c r="X92" s="77"/>
      <c r="Y92" s="23"/>
      <c r="AA92" s="78"/>
    </row>
    <row r="93" spans="1:27" s="53" customFormat="1" ht="12.75">
      <c r="A93" s="92" t="s">
        <v>108</v>
      </c>
      <c r="B93" s="76" t="s">
        <v>109</v>
      </c>
      <c r="C93" s="22"/>
      <c r="D93" s="8"/>
      <c r="E93" s="8"/>
      <c r="F93" s="8"/>
      <c r="G93" s="7"/>
      <c r="H93" s="7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31"/>
      <c r="U93" s="28"/>
      <c r="V93" s="8"/>
      <c r="W93" s="8"/>
      <c r="X93" s="77"/>
      <c r="Y93" s="23"/>
      <c r="AA93" s="78"/>
    </row>
    <row r="94" spans="1:27" s="53" customFormat="1" ht="12.75">
      <c r="A94" s="87" t="s">
        <v>0</v>
      </c>
      <c r="B94" s="76"/>
      <c r="C94" s="22"/>
      <c r="D94" s="8">
        <v>21711054</v>
      </c>
      <c r="E94" s="8">
        <f>D94+C94</f>
        <v>21711054</v>
      </c>
      <c r="F94" s="8">
        <f>+E94</f>
        <v>21711054</v>
      </c>
      <c r="G94" s="7"/>
      <c r="H94" s="7"/>
      <c r="I94" s="8">
        <v>4621598.6</v>
      </c>
      <c r="J94" s="8">
        <f>+F94+G94+H94+I94</f>
        <v>26332652.6</v>
      </c>
      <c r="K94" s="8"/>
      <c r="L94" s="8">
        <v>154000</v>
      </c>
      <c r="M94" s="8"/>
      <c r="N94" s="8">
        <f>21543081.73+4617638.7</f>
        <v>26160720.43</v>
      </c>
      <c r="O94" s="8">
        <f>SUM(K94:N94)</f>
        <v>26314720.43</v>
      </c>
      <c r="P94" s="8"/>
      <c r="Q94" s="8">
        <v>148000</v>
      </c>
      <c r="R94" s="8">
        <v>0</v>
      </c>
      <c r="S94" s="8">
        <f>21443081.73+4609654.2</f>
        <v>26052735.93</v>
      </c>
      <c r="T94" s="31">
        <f>SUM(P94:S94)</f>
        <v>26200735.93</v>
      </c>
      <c r="U94" s="28"/>
      <c r="V94" s="8">
        <f>J94-O94</f>
        <v>17932.170000001788</v>
      </c>
      <c r="W94" s="8">
        <v>100000</v>
      </c>
      <c r="X94" s="77">
        <f>6000+7984.5</f>
        <v>13984.5</v>
      </c>
      <c r="Y94" s="23"/>
      <c r="AA94" s="78"/>
    </row>
    <row r="95" spans="1:27" s="53" customFormat="1" ht="12.75">
      <c r="A95" s="87"/>
      <c r="B95" s="76"/>
      <c r="C95" s="22"/>
      <c r="D95" s="8"/>
      <c r="E95" s="8"/>
      <c r="F95" s="8"/>
      <c r="G95" s="7"/>
      <c r="H95" s="7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31"/>
      <c r="U95" s="28"/>
      <c r="V95" s="8"/>
      <c r="W95" s="8"/>
      <c r="X95" s="77"/>
      <c r="Y95" s="23"/>
      <c r="AA95" s="78"/>
    </row>
    <row r="96" spans="1:27" s="53" customFormat="1" ht="12.75">
      <c r="A96" s="87"/>
      <c r="B96" s="76"/>
      <c r="C96" s="22"/>
      <c r="D96" s="8"/>
      <c r="E96" s="8"/>
      <c r="F96" s="8"/>
      <c r="G96" s="7"/>
      <c r="H96" s="7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31"/>
      <c r="U96" s="28"/>
      <c r="V96" s="8"/>
      <c r="W96" s="8"/>
      <c r="X96" s="77"/>
      <c r="Y96" s="23"/>
      <c r="AA96" s="78"/>
    </row>
    <row r="97" spans="1:27" s="53" customFormat="1" ht="12.75">
      <c r="A97" s="92" t="s">
        <v>91</v>
      </c>
      <c r="B97" s="83" t="s">
        <v>76</v>
      </c>
      <c r="C97" s="22"/>
      <c r="D97" s="8"/>
      <c r="E97" s="8"/>
      <c r="F97" s="8"/>
      <c r="G97" s="7"/>
      <c r="H97" s="7"/>
      <c r="I97" s="7"/>
      <c r="J97" s="8"/>
      <c r="K97" s="8"/>
      <c r="L97" s="8"/>
      <c r="M97" s="8"/>
      <c r="N97" s="8"/>
      <c r="O97" s="8"/>
      <c r="P97" s="8"/>
      <c r="Q97" s="8"/>
      <c r="R97" s="8"/>
      <c r="S97" s="8"/>
      <c r="T97" s="28"/>
      <c r="U97" s="28"/>
      <c r="V97" s="8"/>
      <c r="W97" s="8"/>
      <c r="X97" s="77"/>
      <c r="Y97" s="23"/>
      <c r="AA97" s="78"/>
    </row>
    <row r="98" spans="1:27" s="53" customFormat="1" ht="12.75">
      <c r="A98" s="130" t="s">
        <v>2</v>
      </c>
      <c r="B98" s="76"/>
      <c r="C98" s="22"/>
      <c r="D98" s="8"/>
      <c r="E98" s="8"/>
      <c r="F98" s="8"/>
      <c r="G98" s="7"/>
      <c r="H98" s="7"/>
      <c r="I98" s="8">
        <v>1166000</v>
      </c>
      <c r="J98" s="8">
        <f>+F98+G98+H98+I98</f>
        <v>1166000</v>
      </c>
      <c r="K98" s="8">
        <v>508000</v>
      </c>
      <c r="L98" s="8">
        <v>280000</v>
      </c>
      <c r="M98" s="8">
        <v>180000</v>
      </c>
      <c r="N98" s="8">
        <v>198000</v>
      </c>
      <c r="O98" s="8">
        <f>SUM(K98:N98)</f>
        <v>1166000</v>
      </c>
      <c r="P98" s="8">
        <v>508000</v>
      </c>
      <c r="Q98" s="8">
        <v>280000</v>
      </c>
      <c r="R98" s="8">
        <v>180000</v>
      </c>
      <c r="S98" s="8">
        <v>128000</v>
      </c>
      <c r="T98" s="31">
        <f>SUM(P98:S98)</f>
        <v>1096000</v>
      </c>
      <c r="U98" s="28"/>
      <c r="V98" s="8">
        <f>J98-O98</f>
        <v>0</v>
      </c>
      <c r="W98" s="8">
        <f>+O98-T98</f>
        <v>70000</v>
      </c>
      <c r="X98" s="77"/>
      <c r="Y98" s="23"/>
      <c r="AA98" s="78"/>
    </row>
    <row r="99" spans="1:27" s="53" customFormat="1" ht="12.75">
      <c r="A99" s="92" t="s">
        <v>110</v>
      </c>
      <c r="B99" s="76" t="s">
        <v>76</v>
      </c>
      <c r="C99" s="22"/>
      <c r="D99" s="8"/>
      <c r="E99" s="8"/>
      <c r="F99" s="8"/>
      <c r="G99" s="7"/>
      <c r="H99" s="7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31"/>
      <c r="U99" s="28"/>
      <c r="V99" s="8"/>
      <c r="W99" s="8"/>
      <c r="X99" s="77"/>
      <c r="Y99" s="23"/>
      <c r="AA99" s="78"/>
    </row>
    <row r="100" spans="1:27" s="53" customFormat="1" ht="12.75">
      <c r="A100" s="130" t="s">
        <v>2</v>
      </c>
      <c r="B100" s="76"/>
      <c r="C100" s="22"/>
      <c r="D100" s="8"/>
      <c r="E100" s="8"/>
      <c r="F100" s="8"/>
      <c r="G100" s="7"/>
      <c r="H100" s="7"/>
      <c r="I100" s="8">
        <v>49048400</v>
      </c>
      <c r="J100" s="8">
        <f>+F100+G100+H100+I100</f>
        <v>49048400</v>
      </c>
      <c r="K100" s="8"/>
      <c r="L100" s="8">
        <v>655000</v>
      </c>
      <c r="M100" s="8">
        <v>23254900</v>
      </c>
      <c r="N100" s="8">
        <v>16246800</v>
      </c>
      <c r="O100" s="8">
        <f>SUM(K100:N100)</f>
        <v>40156700</v>
      </c>
      <c r="P100" s="8"/>
      <c r="Q100" s="8">
        <v>655000</v>
      </c>
      <c r="R100" s="8">
        <v>23254900</v>
      </c>
      <c r="S100" s="8">
        <v>6042523</v>
      </c>
      <c r="T100" s="31">
        <f>SUM(P100:S100)</f>
        <v>29952423</v>
      </c>
      <c r="U100" s="28"/>
      <c r="V100" s="8">
        <f>J100-O100</f>
        <v>8891700</v>
      </c>
      <c r="W100" s="8">
        <v>204277</v>
      </c>
      <c r="X100" s="77">
        <v>10000000</v>
      </c>
      <c r="Y100" s="23"/>
      <c r="AA100" s="78"/>
    </row>
    <row r="101" spans="1:27" s="53" customFormat="1" ht="12.75">
      <c r="A101" s="92" t="s">
        <v>92</v>
      </c>
      <c r="B101" s="157" t="s">
        <v>78</v>
      </c>
      <c r="C101" s="2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>
        <f>SUM(K101:N101)</f>
        <v>0</v>
      </c>
      <c r="P101" s="8"/>
      <c r="Q101" s="8"/>
      <c r="R101" s="8"/>
      <c r="S101" s="8"/>
      <c r="T101" s="28"/>
      <c r="U101" s="28"/>
      <c r="V101" s="8">
        <f>J101-O101</f>
        <v>0</v>
      </c>
      <c r="W101" s="8"/>
      <c r="X101" s="77"/>
      <c r="Y101" s="23"/>
      <c r="AA101" s="78"/>
    </row>
    <row r="102" spans="1:27" s="53" customFormat="1" ht="12.75" customHeight="1">
      <c r="A102" s="130" t="s">
        <v>2</v>
      </c>
      <c r="B102" s="76"/>
      <c r="C102" s="8"/>
      <c r="D102" s="8"/>
      <c r="E102" s="8"/>
      <c r="F102" s="8"/>
      <c r="G102" s="7"/>
      <c r="H102" s="7"/>
      <c r="I102" s="8">
        <v>17834930</v>
      </c>
      <c r="J102" s="8">
        <f>+F102+G102+H102+I102</f>
        <v>17834930</v>
      </c>
      <c r="K102" s="8">
        <v>687905.66</v>
      </c>
      <c r="L102" s="8">
        <v>1433141.91</v>
      </c>
      <c r="M102" s="8">
        <v>6001148.36</v>
      </c>
      <c r="N102" s="8">
        <v>8092599.48</v>
      </c>
      <c r="O102" s="8">
        <f>SUM(K102:N102)</f>
        <v>16214795.41</v>
      </c>
      <c r="P102" s="8">
        <v>685985.66</v>
      </c>
      <c r="Q102" s="8">
        <v>1435061.91</v>
      </c>
      <c r="R102" s="8">
        <v>5913710.44</v>
      </c>
      <c r="S102" s="8">
        <v>4453375.49</v>
      </c>
      <c r="T102" s="31">
        <f>SUM(P102:S102)</f>
        <v>12488133.5</v>
      </c>
      <c r="U102" s="28"/>
      <c r="V102" s="8">
        <f>J102-O102</f>
        <v>1620134.5899999999</v>
      </c>
      <c r="W102" s="8">
        <f>+O102-T102</f>
        <v>3726661.91</v>
      </c>
      <c r="X102" s="77"/>
      <c r="Y102" s="23"/>
      <c r="AA102" s="78"/>
    </row>
    <row r="103" spans="1:27" s="53" customFormat="1" ht="13.5" thickBot="1">
      <c r="A103" s="121"/>
      <c r="B103" s="122"/>
      <c r="C103" s="131"/>
      <c r="D103" s="19"/>
      <c r="E103" s="19"/>
      <c r="F103" s="19"/>
      <c r="G103" s="124"/>
      <c r="H103" s="124"/>
      <c r="I103" s="124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33"/>
      <c r="U103" s="33"/>
      <c r="V103" s="33"/>
      <c r="W103" s="33"/>
      <c r="X103" s="112"/>
      <c r="Y103" s="23"/>
      <c r="AA103" s="78"/>
    </row>
    <row r="104" spans="1:27" s="53" customFormat="1" ht="19.5" customHeight="1" thickBot="1" thickTop="1">
      <c r="A104" s="125" t="s">
        <v>59</v>
      </c>
      <c r="B104" s="132"/>
      <c r="C104" s="20">
        <f>SUM(C92:C103)</f>
        <v>0</v>
      </c>
      <c r="D104" s="20">
        <f>SUM(D92:D103)</f>
        <v>21711054</v>
      </c>
      <c r="E104" s="20">
        <f>SUM(E92:E103)</f>
        <v>21711054</v>
      </c>
      <c r="F104" s="20">
        <f>SUM(F92:F103)</f>
        <v>21711054</v>
      </c>
      <c r="G104" s="20">
        <f>SUM(G92:G103)</f>
        <v>0</v>
      </c>
      <c r="H104" s="128"/>
      <c r="I104" s="20">
        <f>SUM(I92:I103)</f>
        <v>75215581.78</v>
      </c>
      <c r="J104" s="20">
        <f>SUM(J92:J102)</f>
        <v>96926635.78</v>
      </c>
      <c r="K104" s="20">
        <f>SUM(K91:K103)</f>
        <v>1926192.04</v>
      </c>
      <c r="L104" s="20">
        <f aca="true" t="shared" si="23" ref="L104:X104">SUM(L91:L103)</f>
        <v>4228994.95</v>
      </c>
      <c r="M104" s="20">
        <f t="shared" si="23"/>
        <v>29543561.15</v>
      </c>
      <c r="N104" s="20">
        <f t="shared" si="23"/>
        <v>50698119.91</v>
      </c>
      <c r="O104" s="20">
        <f t="shared" si="23"/>
        <v>86396868.05</v>
      </c>
      <c r="P104" s="20">
        <f t="shared" si="23"/>
        <v>1793991.3900000001</v>
      </c>
      <c r="Q104" s="20">
        <f t="shared" si="23"/>
        <v>4327245.6</v>
      </c>
      <c r="R104" s="20">
        <f t="shared" si="23"/>
        <v>29461123.23</v>
      </c>
      <c r="S104" s="20">
        <f t="shared" si="23"/>
        <v>36699584.42</v>
      </c>
      <c r="T104" s="20">
        <f t="shared" si="23"/>
        <v>72281944.64</v>
      </c>
      <c r="U104" s="20">
        <f t="shared" si="23"/>
        <v>0</v>
      </c>
      <c r="V104" s="20">
        <f t="shared" si="23"/>
        <v>10529767.730000002</v>
      </c>
      <c r="W104" s="20">
        <f t="shared" si="23"/>
        <v>4100938.91</v>
      </c>
      <c r="X104" s="129">
        <f t="shared" si="23"/>
        <v>10013984.5</v>
      </c>
      <c r="Y104" s="23"/>
      <c r="AA104" s="78"/>
    </row>
    <row r="105" spans="1:27" s="53" customFormat="1" ht="14.25" thickBot="1" thickTop="1">
      <c r="A105" s="87"/>
      <c r="B105" s="76"/>
      <c r="C105" s="73"/>
      <c r="D105" s="7"/>
      <c r="E105" s="7"/>
      <c r="F105" s="7"/>
      <c r="G105" s="7"/>
      <c r="H105" s="7"/>
      <c r="I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28"/>
      <c r="U105" s="28"/>
      <c r="V105" s="28"/>
      <c r="W105" s="28"/>
      <c r="X105" s="197"/>
      <c r="Y105" s="23"/>
      <c r="AA105" s="78"/>
    </row>
    <row r="106" spans="1:27" s="53" customFormat="1" ht="19.5" customHeight="1" thickBot="1">
      <c r="A106" s="166" t="s">
        <v>60</v>
      </c>
      <c r="B106" s="167"/>
      <c r="C106" s="21">
        <f>C104+C87+C82</f>
        <v>184318000</v>
      </c>
      <c r="D106" s="21">
        <f>D104+D87+D82</f>
        <v>21711054</v>
      </c>
      <c r="E106" s="21">
        <f>E104+E87+E82</f>
        <v>206029054</v>
      </c>
      <c r="F106" s="21">
        <f>F104+F87+F82</f>
        <v>206029054</v>
      </c>
      <c r="G106" s="21">
        <f>G104+G87+G82</f>
        <v>1092394</v>
      </c>
      <c r="H106" s="133"/>
      <c r="I106" s="21">
        <f aca="true" t="shared" si="24" ref="I106:X106">I104+I87+I82</f>
        <v>155594507.78</v>
      </c>
      <c r="J106" s="21">
        <f t="shared" si="24"/>
        <v>362715955.78</v>
      </c>
      <c r="K106" s="21">
        <f t="shared" si="24"/>
        <v>48251140.33999999</v>
      </c>
      <c r="L106" s="21">
        <f t="shared" si="24"/>
        <v>76819188.14</v>
      </c>
      <c r="M106" s="21">
        <f t="shared" si="24"/>
        <v>78927716.89999999</v>
      </c>
      <c r="N106" s="21">
        <f t="shared" si="24"/>
        <v>144002255.12</v>
      </c>
      <c r="O106" s="21">
        <f t="shared" si="24"/>
        <v>348000300.5</v>
      </c>
      <c r="P106" s="21">
        <f t="shared" si="24"/>
        <v>47429196.269999996</v>
      </c>
      <c r="Q106" s="21">
        <f t="shared" si="24"/>
        <v>77346676.00999999</v>
      </c>
      <c r="R106" s="21">
        <f t="shared" si="24"/>
        <v>78782136.19999999</v>
      </c>
      <c r="S106" s="21">
        <f t="shared" si="24"/>
        <v>123662078.66999999</v>
      </c>
      <c r="T106" s="21">
        <f t="shared" si="24"/>
        <v>327220087.15000004</v>
      </c>
      <c r="U106" s="21">
        <f t="shared" si="24"/>
        <v>0</v>
      </c>
      <c r="V106" s="21">
        <f t="shared" si="24"/>
        <v>14715655.28</v>
      </c>
      <c r="W106" s="21">
        <f t="shared" si="24"/>
        <v>10565102.14</v>
      </c>
      <c r="X106" s="173">
        <f t="shared" si="24"/>
        <v>10215111.21</v>
      </c>
      <c r="Y106" s="23"/>
      <c r="AA106" s="78"/>
    </row>
    <row r="107" spans="1:27" s="53" customFormat="1" ht="12.75">
      <c r="A107" s="134" t="s">
        <v>0</v>
      </c>
      <c r="B107" s="168"/>
      <c r="C107" s="22">
        <f>+C23+C85+C92+C94</f>
        <v>157538000</v>
      </c>
      <c r="D107" s="22">
        <f>+D23+D85+D92</f>
        <v>5011600</v>
      </c>
      <c r="E107" s="22">
        <f>+E23+E85+E92+E94</f>
        <v>184260654</v>
      </c>
      <c r="F107" s="22">
        <f>+F23+F85+F92+F94</f>
        <v>184260654</v>
      </c>
      <c r="G107" s="22">
        <f>+G23+G85+G92</f>
        <v>1092394</v>
      </c>
      <c r="H107" s="22">
        <f>+H23+H85+H92</f>
        <v>0</v>
      </c>
      <c r="I107" s="22">
        <f>+I94+I92+I37+I23+I85</f>
        <v>12823135.78</v>
      </c>
      <c r="J107" s="22">
        <f>+J94+J92+J37+J23+J85</f>
        <v>198176183.78</v>
      </c>
      <c r="K107" s="22">
        <f aca="true" t="shared" si="25" ref="K107:X107">+K94+K92+K37+K23+K85</f>
        <v>40672775.53</v>
      </c>
      <c r="L107" s="22">
        <f t="shared" si="25"/>
        <v>51888006.4</v>
      </c>
      <c r="M107" s="22">
        <f t="shared" si="25"/>
        <v>38394290.09</v>
      </c>
      <c r="N107" s="22">
        <f t="shared" si="25"/>
        <v>66422158.49</v>
      </c>
      <c r="O107" s="22">
        <f t="shared" si="25"/>
        <v>197377230.51000002</v>
      </c>
      <c r="P107" s="22">
        <f t="shared" si="25"/>
        <v>40384286.32999999</v>
      </c>
      <c r="Q107" s="22">
        <f t="shared" si="25"/>
        <v>52040878.98</v>
      </c>
      <c r="R107" s="22">
        <f t="shared" si="25"/>
        <v>38346384.83</v>
      </c>
      <c r="S107" s="22">
        <f t="shared" si="25"/>
        <v>65877314.76</v>
      </c>
      <c r="T107" s="22">
        <f t="shared" si="25"/>
        <v>196648864.9</v>
      </c>
      <c r="U107" s="22">
        <f t="shared" si="25"/>
        <v>0</v>
      </c>
      <c r="V107" s="22">
        <f t="shared" si="25"/>
        <v>798953.27</v>
      </c>
      <c r="W107" s="22">
        <f t="shared" si="25"/>
        <v>514754.4</v>
      </c>
      <c r="X107" s="77">
        <f t="shared" si="25"/>
        <v>213611.21</v>
      </c>
      <c r="Y107" s="23"/>
      <c r="AA107" s="78"/>
    </row>
    <row r="108" spans="1:27" s="53" customFormat="1" ht="12.75">
      <c r="A108" s="134" t="s">
        <v>2</v>
      </c>
      <c r="B108" s="156"/>
      <c r="C108" s="22">
        <f>+C24+C26+C33+C42+C45+C48+C51+C54+C60+C75+C78+C98+C102+C63+C66+C69+C72+C100</f>
        <v>26780000</v>
      </c>
      <c r="D108" s="22">
        <f>+D24+D26+D33+D42+D45+D48+D51+D54+D60+D75+D78+D98+D102</f>
        <v>-5011600</v>
      </c>
      <c r="E108" s="22">
        <f>+E24+E26+E33+E42+E45+E48+E51+E54+E60+E75+E78+E98+E102+E63+E66+E69+E72+E100</f>
        <v>21768400</v>
      </c>
      <c r="F108" s="22">
        <f>+F24+F26+F33+F42+F45+F48+F51+F54+F60+F75+F78+F98+F102+F63+F66+F69+F72+F100</f>
        <v>21768400</v>
      </c>
      <c r="G108" s="22">
        <f>+G24+G26+G33+G42+G45+G48+G51+G54+G60+G75+G78+G98+G102</f>
        <v>0</v>
      </c>
      <c r="H108" s="22">
        <f>+H24+H26+H33+H42+H45+H48+H51+H54+H60+H75+H78+H98+H102</f>
        <v>0</v>
      </c>
      <c r="I108" s="22">
        <f>+I102+I100+I98++I79+I76+I73+I70+I67+I64+I61+I58+I55+I52+I49+I46+I43+I40+I34+I27+I24</f>
        <v>142771372</v>
      </c>
      <c r="J108" s="22">
        <f>+J102+J100+J98++J79+J76+J73+J70+J67+J64+J61+J58+J55+J52+J49+J46+J43+J40+J34+J27+J24</f>
        <v>164539772</v>
      </c>
      <c r="K108" s="22">
        <f aca="true" t="shared" si="26" ref="K108:X108">+K102+K100+K98++K79+K76+K73+K70+K67+K64+K61+K58+K55+K52+K49+K46+K43+K40+K34+K27+K24</f>
        <v>7578364.8100000005</v>
      </c>
      <c r="L108" s="22">
        <f t="shared" si="26"/>
        <v>24931181.740000002</v>
      </c>
      <c r="M108" s="22">
        <f t="shared" si="26"/>
        <v>40533426.80999999</v>
      </c>
      <c r="N108" s="22">
        <f t="shared" si="26"/>
        <v>77580096.63000001</v>
      </c>
      <c r="O108" s="22">
        <f t="shared" si="26"/>
        <v>150623069.98999998</v>
      </c>
      <c r="P108" s="22">
        <f t="shared" si="26"/>
        <v>7044909.94</v>
      </c>
      <c r="Q108" s="22">
        <f t="shared" si="26"/>
        <v>25305797.03</v>
      </c>
      <c r="R108" s="22">
        <f t="shared" si="26"/>
        <v>40435751.36999999</v>
      </c>
      <c r="S108" s="22">
        <f t="shared" si="26"/>
        <v>57784763.90999999</v>
      </c>
      <c r="T108" s="22">
        <f t="shared" si="26"/>
        <v>130571222.24999997</v>
      </c>
      <c r="U108" s="22">
        <f t="shared" si="26"/>
        <v>0</v>
      </c>
      <c r="V108" s="22">
        <f t="shared" si="26"/>
        <v>13916702.01</v>
      </c>
      <c r="W108" s="22">
        <f t="shared" si="26"/>
        <v>10050347.74</v>
      </c>
      <c r="X108" s="77">
        <f t="shared" si="26"/>
        <v>10001500</v>
      </c>
      <c r="Y108" s="23"/>
      <c r="AA108" s="78"/>
    </row>
    <row r="109" spans="1:27" s="53" customFormat="1" ht="13.5" thickBot="1">
      <c r="A109" s="135" t="s">
        <v>96</v>
      </c>
      <c r="B109" s="169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>
        <f>+M108+M107-M106</f>
        <v>0</v>
      </c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174"/>
      <c r="Y109" s="23"/>
      <c r="AA109" s="78"/>
    </row>
    <row r="110" spans="1:27" s="53" customFormat="1" ht="12.75">
      <c r="A110" s="119" t="s">
        <v>29</v>
      </c>
      <c r="B110" s="47" t="s">
        <v>29</v>
      </c>
      <c r="C110" s="23"/>
      <c r="D110" s="23"/>
      <c r="E110" s="23" t="s">
        <v>116</v>
      </c>
      <c r="F110" s="23"/>
      <c r="G110" s="23"/>
      <c r="H110" s="23"/>
      <c r="I110" s="23" t="s">
        <v>1</v>
      </c>
      <c r="J110" s="23"/>
      <c r="K110" s="23"/>
      <c r="L110" s="23"/>
      <c r="M110" s="3"/>
      <c r="N110" s="23"/>
      <c r="O110" s="136">
        <f>+O108+O107-O106</f>
        <v>0</v>
      </c>
      <c r="P110" s="38"/>
      <c r="Q110" s="42"/>
      <c r="R110" s="23"/>
      <c r="S110" s="23"/>
      <c r="T110" s="23"/>
      <c r="U110" s="23"/>
      <c r="V110" s="137"/>
      <c r="W110" s="23"/>
      <c r="X110" s="138"/>
      <c r="Y110" s="23"/>
      <c r="AA110" s="139"/>
    </row>
    <row r="111" spans="1:27" s="53" customFormat="1" ht="12.75">
      <c r="A111" s="119"/>
      <c r="B111" s="47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138"/>
      <c r="Y111" s="23"/>
      <c r="AA111" s="139"/>
    </row>
    <row r="112" spans="1:27" s="53" customFormat="1" ht="12.75">
      <c r="A112" s="119"/>
      <c r="B112" s="47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138"/>
      <c r="Y112" s="23"/>
      <c r="AA112" s="139"/>
    </row>
    <row r="113" spans="1:27" s="53" customFormat="1" ht="12.75">
      <c r="A113" s="140" t="s">
        <v>53</v>
      </c>
      <c r="B113" s="46" t="s">
        <v>69</v>
      </c>
      <c r="C113" s="36"/>
      <c r="D113" s="36"/>
      <c r="E113" s="36" t="s">
        <v>118</v>
      </c>
      <c r="F113" s="36"/>
      <c r="G113" s="36"/>
      <c r="H113" s="36"/>
      <c r="I113" s="36" t="s">
        <v>98</v>
      </c>
      <c r="J113" s="36"/>
      <c r="K113" s="36"/>
      <c r="L113" s="36"/>
      <c r="M113" s="141"/>
      <c r="N113" s="36"/>
      <c r="O113" s="36"/>
      <c r="P113" s="36"/>
      <c r="Q113" s="36"/>
      <c r="R113" s="36"/>
      <c r="S113" s="36"/>
      <c r="T113" s="23"/>
      <c r="U113" s="23"/>
      <c r="V113" s="36"/>
      <c r="W113" s="36"/>
      <c r="X113" s="142"/>
      <c r="Y113" s="23"/>
      <c r="AA113" s="139"/>
    </row>
    <row r="114" spans="1:28" ht="12.75">
      <c r="A114" s="143" t="s">
        <v>33</v>
      </c>
      <c r="B114" s="144" t="s">
        <v>30</v>
      </c>
      <c r="C114" s="37"/>
      <c r="D114" s="37"/>
      <c r="E114" s="37" t="s">
        <v>117</v>
      </c>
      <c r="F114" s="37"/>
      <c r="G114" s="37"/>
      <c r="H114" s="144"/>
      <c r="I114" s="144" t="s">
        <v>99</v>
      </c>
      <c r="J114" s="37"/>
      <c r="K114" s="37"/>
      <c r="L114" s="37"/>
      <c r="M114" s="37"/>
      <c r="N114" s="37"/>
      <c r="O114" s="37"/>
      <c r="P114" s="37"/>
      <c r="Q114" s="37"/>
      <c r="R114" s="144"/>
      <c r="S114" s="144"/>
      <c r="T114" s="3"/>
      <c r="U114" s="3"/>
      <c r="V114" s="144"/>
      <c r="W114" s="144"/>
      <c r="X114" s="145"/>
      <c r="Y114" s="3"/>
      <c r="Z114" s="3"/>
      <c r="AA114" s="3"/>
      <c r="AB114" s="3"/>
    </row>
    <row r="115" spans="1:27" ht="13.5" thickBot="1">
      <c r="A115" s="146"/>
      <c r="B115" s="147"/>
      <c r="C115" s="24"/>
      <c r="D115" s="24"/>
      <c r="E115" s="24"/>
      <c r="F115" s="24"/>
      <c r="G115" s="24"/>
      <c r="H115" s="147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34"/>
      <c r="U115" s="34"/>
      <c r="V115" s="24"/>
      <c r="W115" s="24"/>
      <c r="X115" s="148"/>
      <c r="Y115" s="3"/>
      <c r="AA115" s="149"/>
    </row>
  </sheetData>
  <sheetProtection/>
  <mergeCells count="23">
    <mergeCell ref="A11:A15"/>
    <mergeCell ref="B11:B15"/>
    <mergeCell ref="U1:X1"/>
    <mergeCell ref="A2:X2"/>
    <mergeCell ref="A3:X3"/>
    <mergeCell ref="F12:F15"/>
    <mergeCell ref="H12:H15"/>
    <mergeCell ref="I12:I15"/>
    <mergeCell ref="X13:X15"/>
    <mergeCell ref="K11:O11"/>
    <mergeCell ref="P11:T11"/>
    <mergeCell ref="U11:X11"/>
    <mergeCell ref="AA13:AA15"/>
    <mergeCell ref="W13:W15"/>
    <mergeCell ref="W12:X12"/>
    <mergeCell ref="U12:U15"/>
    <mergeCell ref="V12:V15"/>
    <mergeCell ref="C11:E11"/>
    <mergeCell ref="F11:J11"/>
    <mergeCell ref="C12:C15"/>
    <mergeCell ref="D12:D15"/>
    <mergeCell ref="E12:E15"/>
    <mergeCell ref="G12:G15"/>
  </mergeCells>
  <printOptions/>
  <pageMargins left="0.1" right="0.2" top="0.24" bottom="0.5" header="0.18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jnavarro</dc:creator>
  <cp:keywords/>
  <dc:description/>
  <cp:lastModifiedBy>CYDRIX</cp:lastModifiedBy>
  <cp:lastPrinted>2019-01-14T03:47:28Z</cp:lastPrinted>
  <dcterms:created xsi:type="dcterms:W3CDTF">2013-07-27T07:31:41Z</dcterms:created>
  <dcterms:modified xsi:type="dcterms:W3CDTF">2019-01-14T03:47:30Z</dcterms:modified>
  <cp:category/>
  <cp:version/>
  <cp:contentType/>
  <cp:contentStatus/>
</cp:coreProperties>
</file>