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45" windowWidth="19980" windowHeight="14175"/>
  </bookViews>
  <sheets>
    <sheet name="FAR#4 oct 2019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41" i="1" l="1"/>
  <c r="F21" i="1" l="1"/>
  <c r="G29" i="1"/>
  <c r="H81" i="1" l="1"/>
  <c r="H82" i="1"/>
  <c r="H83" i="1"/>
  <c r="H84" i="1"/>
  <c r="H85" i="1"/>
  <c r="H86" i="1"/>
  <c r="O30" i="1" l="1"/>
  <c r="N30" i="1"/>
  <c r="N29" i="1"/>
  <c r="N28" i="1"/>
  <c r="H64" i="1" l="1"/>
  <c r="H65" i="1"/>
  <c r="H66" i="1"/>
  <c r="H67" i="1"/>
  <c r="H68" i="1"/>
  <c r="H69" i="1"/>
  <c r="H70" i="1"/>
  <c r="H71" i="1"/>
  <c r="H72" i="1"/>
  <c r="H73" i="1"/>
  <c r="H53" i="1" l="1"/>
  <c r="G88" i="1" l="1"/>
  <c r="G89" i="1" s="1"/>
  <c r="F88" i="1"/>
  <c r="F89" i="1" s="1"/>
  <c r="H54" i="1"/>
  <c r="H55" i="1"/>
  <c r="H56" i="1"/>
  <c r="H57" i="1"/>
  <c r="H58" i="1"/>
  <c r="H59" i="1"/>
  <c r="H60" i="1"/>
  <c r="H61" i="1"/>
  <c r="H62" i="1"/>
  <c r="H63" i="1"/>
  <c r="H74" i="1"/>
  <c r="H75" i="1"/>
  <c r="H76" i="1"/>
  <c r="H77" i="1"/>
  <c r="H78" i="1"/>
  <c r="H79" i="1"/>
  <c r="H80" i="1"/>
  <c r="H87" i="1" l="1"/>
  <c r="H52" i="1"/>
  <c r="H51" i="1"/>
  <c r="H37" i="1"/>
  <c r="F36" i="1"/>
  <c r="N31" i="1" s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88" i="1"/>
  <c r="AC24" i="1"/>
  <c r="N24" i="1"/>
  <c r="T23" i="1"/>
  <c r="U23" i="1" s="1"/>
  <c r="S24" i="1"/>
  <c r="T21" i="1"/>
  <c r="U21" i="1" s="1"/>
  <c r="AD22" i="1"/>
  <c r="T19" i="1"/>
  <c r="AD21" i="1"/>
  <c r="G31" i="1" s="1"/>
  <c r="AD20" i="1"/>
  <c r="AD18" i="1"/>
  <c r="T18" i="1"/>
  <c r="I18" i="1"/>
  <c r="F39" i="1"/>
  <c r="H89" i="1" l="1"/>
  <c r="G38" i="1" s="1"/>
  <c r="I88" i="1"/>
  <c r="G36" i="1"/>
  <c r="O28" i="1" s="1"/>
  <c r="AA19" i="1"/>
  <c r="AA24" i="1" s="1"/>
  <c r="I19" i="1"/>
  <c r="U19" i="1" s="1"/>
  <c r="Z19" i="1"/>
  <c r="Z24" i="1" s="1"/>
  <c r="U18" i="1"/>
  <c r="T24" i="1"/>
  <c r="O29" i="1" l="1"/>
  <c r="P29" i="1" s="1"/>
  <c r="H38" i="1"/>
  <c r="O31" i="1"/>
  <c r="H31" i="1"/>
  <c r="G39" i="1"/>
  <c r="H36" i="1"/>
  <c r="AD19" i="1"/>
  <c r="AD24" i="1" s="1"/>
  <c r="I24" i="1"/>
  <c r="U24" i="1"/>
  <c r="H39" i="1" l="1"/>
  <c r="G40" i="1" s="1"/>
  <c r="P28" i="1"/>
  <c r="P31" i="1" s="1"/>
  <c r="P32" i="1" l="1"/>
</calcChain>
</file>

<file path=xl/sharedStrings.xml><?xml version="1.0" encoding="utf-8"?>
<sst xmlns="http://schemas.openxmlformats.org/spreadsheetml/2006/main" count="141" uniqueCount="118">
  <si>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</si>
  <si>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</si>
  <si>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</si>
  <si>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</si>
  <si>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</si>
  <si>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</si>
  <si>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</si>
  <si>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</si>
  <si>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</si>
  <si>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</si>
  <si>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</si>
  <si>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</si>
  <si>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</si>
  <si>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</si>
  <si>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</si>
  <si>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</si>
  <si>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</si>
  <si>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</si>
  <si>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</si>
  <si>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</si>
  <si>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</si>
  <si>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</si>
  <si>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</si>
  <si>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</si>
  <si>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</si>
  <si>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</si>
  <si>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</si>
  <si>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</si>
  <si>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</si>
  <si>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</si>
  <si>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</si>
  <si>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</si>
  <si>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</si>
  <si>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</si>
  <si>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</si>
  <si>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</si>
  <si>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</si>
  <si>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</si>
  <si>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</si>
  <si>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</si>
  <si>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</si>
  <si>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</si>
  <si>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</si>
  <si>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</si>
  <si>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</si>
  <si>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</si>
  <si>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</si>
  <si>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</si>
  <si>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</si>
  <si>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</si>
  <si>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</si>
  <si>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</si>
  <si>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</si>
  <si>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</si>
  <si>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</si>
  <si>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</si>
  <si>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</si>
  <si>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</si>
  <si>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</si>
  <si>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</si>
  <si>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</si>
  <si>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</si>
  <si>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</si>
  <si>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</si>
  <si>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</si>
  <si>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</si>
  <si>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</si>
  <si>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</si>
  <si>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</si>
  <si>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</si>
  <si>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</si>
  <si>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</si>
  <si>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</si>
  <si>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</si>
  <si>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</si>
  <si>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</si>
  <si>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</si>
  <si>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</si>
  <si>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This Report (3rd Qtr)</t>
  </si>
  <si>
    <t>Previous Report (2nd Qtr)</t>
  </si>
  <si>
    <t>Previous Report (until August)</t>
  </si>
  <si>
    <t>This Report (September)</t>
  </si>
  <si>
    <t>For the month of October 2020</t>
  </si>
  <si>
    <t>10-220-20</t>
  </si>
  <si>
    <t>10-221-20</t>
  </si>
  <si>
    <t>10-222-20</t>
  </si>
  <si>
    <t>10-223-20</t>
  </si>
  <si>
    <t>10-224-20</t>
  </si>
  <si>
    <t>10-225-20</t>
  </si>
  <si>
    <t>10-226-20</t>
  </si>
  <si>
    <t>10-227-20</t>
  </si>
  <si>
    <t>10-228-20</t>
  </si>
  <si>
    <t>10-229-20</t>
  </si>
  <si>
    <t>10-230-20</t>
  </si>
  <si>
    <t>10-231-20</t>
  </si>
  <si>
    <t>10-232-20</t>
  </si>
  <si>
    <t>10-233-20</t>
  </si>
  <si>
    <t>10-234-20</t>
  </si>
  <si>
    <t>10-235-20</t>
  </si>
  <si>
    <t>10-236-20</t>
  </si>
  <si>
    <t>10-237-20</t>
  </si>
  <si>
    <t>10-238-20</t>
  </si>
  <si>
    <t>10-239-20</t>
  </si>
  <si>
    <t>10-240-20</t>
  </si>
  <si>
    <t>10-241-20</t>
  </si>
  <si>
    <t>10-242-20</t>
  </si>
  <si>
    <t>10-243-20</t>
  </si>
  <si>
    <t>10-244-20</t>
  </si>
  <si>
    <t>10-245-20</t>
  </si>
  <si>
    <t>10-246-20</t>
  </si>
  <si>
    <t>10-247-20</t>
  </si>
  <si>
    <t>10-248-20</t>
  </si>
  <si>
    <t>10-249-20</t>
  </si>
  <si>
    <t>10-250-20</t>
  </si>
  <si>
    <t>10-251-20</t>
  </si>
  <si>
    <t>10-252-20</t>
  </si>
  <si>
    <t>10-253-20</t>
  </si>
  <si>
    <t>10-254-20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</si>
</sst>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/>
    </xf>
    <xf numFmtId="0" fontId="0" fillId="0" borderId="0" xfId="0" applyFont="1" applyAlignment="1"/>
    <xf numFmtId="43" fontId="1" fillId="0" borderId="0" xfId="1" applyFont="1" applyAlignment="1"/>
    <xf numFmtId="0" fontId="0" fillId="0" borderId="0" xfId="0" applyFont="1" applyAlignment="1"/>
    <xf numFmtId="43" fontId="2" fillId="0" borderId="0" xfId="1" applyFont="1" applyAlignment="1">
      <alignment horizontal="left"/>
    </xf>
    <xf numFmtId="39" fontId="1" fillId="0" borderId="0" xfId="1" applyNumberFormat="1" applyFont="1" applyAlignment="1">
      <alignment horizontal="left"/>
    </xf>
    <xf numFmtId="39" fontId="1" fillId="0" borderId="0" xfId="1" applyNumberFormat="1" applyFont="1" applyAlignment="1"/>
    <xf numFmtId="39" fontId="2" fillId="0" borderId="37" xfId="1" applyNumberFormat="1" applyFont="1" applyBorder="1" applyAlignment="1"/>
    <xf numFmtId="43" fontId="7" fillId="0" borderId="0" xfId="1" applyFont="1" applyAlignment="1">
      <alignment vertical="top"/>
    </xf>
    <xf numFmtId="0" fontId="0" fillId="0" borderId="0" xfId="0" applyFont="1" applyAlignment="1"/>
    <xf numFmtId="43" fontId="1" fillId="0" borderId="0" xfId="0" applyNumberFormat="1" applyFont="1" applyFill="1" applyAlignment="1" applyProtection="1"/>
    <xf numFmtId="43" fontId="1" fillId="3" borderId="0" xfId="0" applyNumberFormat="1" applyFont="1" applyFill="1" applyAlignment="1" applyProtection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6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No.%204%20(MRD)%20Jul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No.%204%20(MRD)%20August%202020%20rev%2010.08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29">
          <cell r="G29">
            <v>21428566.84</v>
          </cell>
        </row>
        <row r="36">
          <cell r="F36">
            <v>164564239.47</v>
          </cell>
          <cell r="G36">
            <v>23254815.91</v>
          </cell>
        </row>
        <row r="37">
          <cell r="F37">
            <v>5991936.2799999993</v>
          </cell>
          <cell r="G37">
            <v>0</v>
          </cell>
        </row>
        <row r="38">
          <cell r="F38">
            <v>147310187.25</v>
          </cell>
          <cell r="G38">
            <v>18123834.5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29">
          <cell r="G29">
            <v>19254905</v>
          </cell>
        </row>
        <row r="36">
          <cell r="G36">
            <v>21243404.280000001</v>
          </cell>
        </row>
        <row r="38">
          <cell r="G38">
            <v>16086439.599999998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9"/>
  <sheetViews>
    <sheetView tabSelected="1" topLeftCell="A13" zoomScale="85" zoomScaleNormal="85" workbookViewId="0">
      <selection activeCell="H41" sqref="H41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48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3"/>
      <c r="AA1" s="3"/>
      <c r="AB1" s="3"/>
      <c r="AC1" s="3"/>
      <c r="AD1" s="148" t="s">
        <v>0</v>
      </c>
      <c r="AE1" s="149"/>
    </row>
    <row r="2" spans="1:31" ht="13.5" customHeight="1" x14ac:dyDescent="0.2">
      <c r="A2" s="146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7"/>
    </row>
    <row r="3" spans="1:31" ht="13.5" customHeight="1" x14ac:dyDescent="0.2">
      <c r="A3" s="146" t="s">
        <v>82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7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51" t="s">
        <v>12</v>
      </c>
      <c r="B13" s="152"/>
      <c r="C13" s="152"/>
      <c r="D13" s="153"/>
      <c r="E13" s="135" t="s">
        <v>13</v>
      </c>
      <c r="F13" s="136"/>
      <c r="G13" s="136"/>
      <c r="H13" s="136"/>
      <c r="I13" s="137"/>
      <c r="J13" s="135" t="s">
        <v>14</v>
      </c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133" t="s">
        <v>15</v>
      </c>
      <c r="V13" s="135" t="s">
        <v>16</v>
      </c>
      <c r="W13" s="136"/>
      <c r="X13" s="136"/>
      <c r="Y13" s="137"/>
      <c r="Z13" s="135" t="s">
        <v>17</v>
      </c>
      <c r="AA13" s="136"/>
      <c r="AB13" s="136"/>
      <c r="AC13" s="136"/>
      <c r="AD13" s="137"/>
      <c r="AE13" s="158" t="s">
        <v>18</v>
      </c>
    </row>
    <row r="14" spans="1:31" ht="13.5" customHeight="1" x14ac:dyDescent="0.2">
      <c r="A14" s="154"/>
      <c r="B14" s="144"/>
      <c r="C14" s="144"/>
      <c r="D14" s="155"/>
      <c r="E14" s="131" t="s">
        <v>19</v>
      </c>
      <c r="F14" s="131" t="s">
        <v>20</v>
      </c>
      <c r="G14" s="133" t="s">
        <v>21</v>
      </c>
      <c r="H14" s="131" t="s">
        <v>22</v>
      </c>
      <c r="I14" s="131" t="s">
        <v>23</v>
      </c>
      <c r="J14" s="135" t="s">
        <v>24</v>
      </c>
      <c r="K14" s="136"/>
      <c r="L14" s="136"/>
      <c r="M14" s="136"/>
      <c r="N14" s="137"/>
      <c r="O14" s="135" t="s">
        <v>25</v>
      </c>
      <c r="P14" s="136"/>
      <c r="Q14" s="136"/>
      <c r="R14" s="136"/>
      <c r="S14" s="137"/>
      <c r="T14" s="133" t="s">
        <v>23</v>
      </c>
      <c r="U14" s="134"/>
      <c r="V14" s="131" t="s">
        <v>19</v>
      </c>
      <c r="W14" s="131" t="s">
        <v>20</v>
      </c>
      <c r="X14" s="131" t="s">
        <v>22</v>
      </c>
      <c r="Y14" s="131" t="s">
        <v>23</v>
      </c>
      <c r="Z14" s="131" t="s">
        <v>19</v>
      </c>
      <c r="AA14" s="131" t="s">
        <v>20</v>
      </c>
      <c r="AB14" s="133" t="s">
        <v>21</v>
      </c>
      <c r="AC14" s="131" t="s">
        <v>22</v>
      </c>
      <c r="AD14" s="131" t="s">
        <v>23</v>
      </c>
      <c r="AE14" s="159"/>
    </row>
    <row r="15" spans="1:31" ht="13.5" customHeight="1" x14ac:dyDescent="0.2">
      <c r="A15" s="156"/>
      <c r="B15" s="142"/>
      <c r="C15" s="142"/>
      <c r="D15" s="157"/>
      <c r="E15" s="132"/>
      <c r="F15" s="132"/>
      <c r="G15" s="132"/>
      <c r="H15" s="132"/>
      <c r="I15" s="132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60"/>
    </row>
    <row r="16" spans="1:31" ht="26.25" customHeight="1" x14ac:dyDescent="0.2">
      <c r="A16" s="140" t="s">
        <v>27</v>
      </c>
      <c r="B16" s="136"/>
      <c r="C16" s="136"/>
      <c r="D16" s="137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38" t="s">
        <v>39</v>
      </c>
      <c r="B17" s="139"/>
      <c r="C17" s="21"/>
      <c r="D17" s="22"/>
      <c r="E17" s="90"/>
      <c r="F17" s="90"/>
      <c r="G17" s="90"/>
      <c r="H17" s="91"/>
      <c r="I17" s="92"/>
      <c r="J17" s="93"/>
      <c r="K17" s="93"/>
      <c r="L17" s="93"/>
      <c r="M17" s="93"/>
      <c r="N17" s="94"/>
      <c r="O17" s="93"/>
      <c r="P17" s="91"/>
      <c r="Q17" s="91"/>
      <c r="R17" s="91"/>
      <c r="S17" s="92"/>
      <c r="T17" s="91"/>
      <c r="U17" s="93"/>
      <c r="V17" s="93"/>
      <c r="W17" s="91"/>
      <c r="X17" s="91"/>
      <c r="Y17" s="92"/>
      <c r="Z17" s="93"/>
      <c r="AA17" s="91"/>
      <c r="AB17" s="91"/>
      <c r="AC17" s="91"/>
      <c r="AD17" s="95"/>
      <c r="AE17" s="96"/>
    </row>
    <row r="18" spans="1:31" ht="13.5" customHeight="1" x14ac:dyDescent="0.2">
      <c r="A18" s="138" t="s">
        <v>40</v>
      </c>
      <c r="B18" s="139"/>
      <c r="C18" s="21"/>
      <c r="D18" s="22"/>
      <c r="E18" s="90">
        <f>F51-J18-O18-V18</f>
        <v>0</v>
      </c>
      <c r="F18" s="90">
        <f>G51-K18-P18-W18-H18</f>
        <v>3546078.37</v>
      </c>
      <c r="G18" s="90"/>
      <c r="H18" s="91"/>
      <c r="I18" s="92">
        <f t="shared" ref="I18:I23" si="0">SUM(E18:H18)</f>
        <v>3546078.37</v>
      </c>
      <c r="J18" s="93"/>
      <c r="K18" s="93"/>
      <c r="L18" s="93"/>
      <c r="M18" s="93"/>
      <c r="N18" s="94">
        <f t="shared" ref="N18:N23" si="1">SUM(J18:M18)</f>
        <v>0</v>
      </c>
      <c r="O18" s="93"/>
      <c r="P18" s="91"/>
      <c r="Q18" s="91"/>
      <c r="R18" s="91"/>
      <c r="S18" s="92">
        <f>SUM(O18:R18)</f>
        <v>0</v>
      </c>
      <c r="T18" s="91">
        <f>+S18+N18</f>
        <v>0</v>
      </c>
      <c r="U18" s="93">
        <f t="shared" ref="U18:U23" si="2">+T18+I18</f>
        <v>3546078.37</v>
      </c>
      <c r="V18" s="93"/>
      <c r="W18" s="91"/>
      <c r="X18" s="91"/>
      <c r="Y18" s="92">
        <f>SUM(V18:X18)</f>
        <v>0</v>
      </c>
      <c r="Z18" s="93">
        <f t="shared" ref="Z18:Z23" si="3">+E18+J18++O18+V18</f>
        <v>0</v>
      </c>
      <c r="AA18" s="91">
        <f t="shared" ref="AA18:AA23" si="4">+F18+K18+P18+W18</f>
        <v>3546078.37</v>
      </c>
      <c r="AB18" s="91">
        <f>+G18+L18+Q18</f>
        <v>0</v>
      </c>
      <c r="AC18" s="91">
        <f>+H18+M18+R18+X18</f>
        <v>0</v>
      </c>
      <c r="AD18" s="95">
        <f t="shared" ref="AD18:AD23" si="5">SUM(Z18:AC18)</f>
        <v>3546078.37</v>
      </c>
      <c r="AE18" s="97"/>
    </row>
    <row r="19" spans="1:31" ht="13.5" customHeight="1" x14ac:dyDescent="0.2">
      <c r="A19" s="23" t="s">
        <v>41</v>
      </c>
      <c r="B19" s="24"/>
      <c r="C19" s="21"/>
      <c r="D19" s="22"/>
      <c r="E19" s="90">
        <f>F89-J19-O19-V19-E20-E18</f>
        <v>6064019.4200000009</v>
      </c>
      <c r="F19" s="90">
        <f>G89-K19-P19-W19-H19-F20-F18-G18</f>
        <v>14226120.649999999</v>
      </c>
      <c r="G19" s="91"/>
      <c r="H19" s="91"/>
      <c r="I19" s="92">
        <f t="shared" si="0"/>
        <v>20290140.07</v>
      </c>
      <c r="J19" s="93"/>
      <c r="K19" s="118"/>
      <c r="L19" s="93"/>
      <c r="M19" s="93"/>
      <c r="N19" s="94">
        <f t="shared" si="1"/>
        <v>0</v>
      </c>
      <c r="O19" s="93"/>
      <c r="P19" s="117"/>
      <c r="Q19" s="91"/>
      <c r="R19" s="91"/>
      <c r="S19" s="92">
        <f>SUM(O19:R19)</f>
        <v>0</v>
      </c>
      <c r="T19" s="91">
        <f>+S19+N19</f>
        <v>0</v>
      </c>
      <c r="U19" s="93">
        <f t="shared" si="2"/>
        <v>20290140.07</v>
      </c>
      <c r="V19" s="93"/>
      <c r="W19" s="91"/>
      <c r="X19" s="91"/>
      <c r="Y19" s="92"/>
      <c r="Z19" s="93">
        <f t="shared" si="3"/>
        <v>6064019.4200000009</v>
      </c>
      <c r="AA19" s="91">
        <f t="shared" si="4"/>
        <v>14226120.649999999</v>
      </c>
      <c r="AB19" s="91">
        <f>+G19+L19+Q19</f>
        <v>0</v>
      </c>
      <c r="AC19" s="91">
        <f>+H19+M19+R19+X19</f>
        <v>0</v>
      </c>
      <c r="AD19" s="95">
        <f t="shared" si="5"/>
        <v>20290140.07</v>
      </c>
      <c r="AE19" s="97"/>
    </row>
    <row r="20" spans="1:31" ht="13.5" customHeight="1" x14ac:dyDescent="0.2">
      <c r="A20" s="138" t="s">
        <v>42</v>
      </c>
      <c r="B20" s="139"/>
      <c r="C20" s="21"/>
      <c r="D20" s="22"/>
      <c r="E20" s="90"/>
      <c r="F20" s="90"/>
      <c r="G20" s="91"/>
      <c r="H20" s="91"/>
      <c r="I20" s="92">
        <f t="shared" si="0"/>
        <v>0</v>
      </c>
      <c r="J20" s="93"/>
      <c r="K20" s="93"/>
      <c r="L20" s="93"/>
      <c r="M20" s="93"/>
      <c r="N20" s="94">
        <f t="shared" si="1"/>
        <v>0</v>
      </c>
      <c r="O20" s="93"/>
      <c r="P20" s="91"/>
      <c r="Q20" s="91"/>
      <c r="R20" s="91"/>
      <c r="S20" s="92"/>
      <c r="T20" s="91"/>
      <c r="U20" s="93">
        <f t="shared" si="2"/>
        <v>0</v>
      </c>
      <c r="V20" s="93"/>
      <c r="W20" s="91"/>
      <c r="X20" s="91"/>
      <c r="Y20" s="92"/>
      <c r="Z20" s="93">
        <f t="shared" si="3"/>
        <v>0</v>
      </c>
      <c r="AA20" s="91">
        <f t="shared" si="4"/>
        <v>0</v>
      </c>
      <c r="AB20" s="91"/>
      <c r="AC20" s="91"/>
      <c r="AD20" s="95">
        <f t="shared" si="5"/>
        <v>0</v>
      </c>
      <c r="AE20" s="97"/>
    </row>
    <row r="21" spans="1:31" ht="13.5" customHeight="1" x14ac:dyDescent="0.2">
      <c r="A21" s="23" t="s">
        <v>43</v>
      </c>
      <c r="B21" s="24"/>
      <c r="C21" s="21"/>
      <c r="D21" s="22"/>
      <c r="E21" s="115">
        <v>1802919.89</v>
      </c>
      <c r="F21" s="116">
        <f>107638.75+386026.59</f>
        <v>493665.34</v>
      </c>
      <c r="G21" s="117"/>
      <c r="H21" s="117"/>
      <c r="I21" s="92">
        <f t="shared" si="0"/>
        <v>2296585.23</v>
      </c>
      <c r="J21" s="93"/>
      <c r="K21" s="93"/>
      <c r="L21" s="93"/>
      <c r="M21" s="93"/>
      <c r="N21" s="94">
        <f t="shared" si="1"/>
        <v>0</v>
      </c>
      <c r="O21" s="93"/>
      <c r="P21" s="91"/>
      <c r="Q21" s="91"/>
      <c r="R21" s="91"/>
      <c r="S21" s="92">
        <f>SUM(O21:R21)</f>
        <v>0</v>
      </c>
      <c r="T21" s="91">
        <f>+S21+N21</f>
        <v>0</v>
      </c>
      <c r="U21" s="93">
        <f t="shared" si="2"/>
        <v>2296585.23</v>
      </c>
      <c r="V21" s="93"/>
      <c r="W21" s="91"/>
      <c r="X21" s="91"/>
      <c r="Y21" s="92"/>
      <c r="Z21" s="93">
        <f t="shared" si="3"/>
        <v>1802919.89</v>
      </c>
      <c r="AA21" s="91">
        <f t="shared" si="4"/>
        <v>493665.34</v>
      </c>
      <c r="AB21" s="91">
        <f>+G21+L21+Q21</f>
        <v>0</v>
      </c>
      <c r="AC21" s="91">
        <f>+H21+M21+R21+X21</f>
        <v>0</v>
      </c>
      <c r="AD21" s="95">
        <f t="shared" si="5"/>
        <v>2296585.23</v>
      </c>
      <c r="AE21" s="97"/>
    </row>
    <row r="22" spans="1:31" ht="13.5" customHeight="1" x14ac:dyDescent="0.2">
      <c r="A22" s="23" t="s">
        <v>44</v>
      </c>
      <c r="B22" s="24"/>
      <c r="C22" s="21"/>
      <c r="D22" s="22"/>
      <c r="E22" s="91"/>
      <c r="F22" s="91"/>
      <c r="G22" s="91"/>
      <c r="H22" s="91"/>
      <c r="I22" s="92">
        <f t="shared" si="0"/>
        <v>0</v>
      </c>
      <c r="J22" s="93"/>
      <c r="K22" s="93"/>
      <c r="L22" s="93"/>
      <c r="M22" s="93"/>
      <c r="N22" s="94">
        <f t="shared" si="1"/>
        <v>0</v>
      </c>
      <c r="O22" s="93"/>
      <c r="P22" s="91"/>
      <c r="Q22" s="91"/>
      <c r="R22" s="91"/>
      <c r="S22" s="92">
        <f>SUM(O22:R22)</f>
        <v>0</v>
      </c>
      <c r="T22" s="91">
        <f>+S22+N22</f>
        <v>0</v>
      </c>
      <c r="U22" s="93">
        <f t="shared" si="2"/>
        <v>0</v>
      </c>
      <c r="V22" s="93"/>
      <c r="W22" s="91"/>
      <c r="X22" s="91"/>
      <c r="Y22" s="92"/>
      <c r="Z22" s="93">
        <f t="shared" si="3"/>
        <v>0</v>
      </c>
      <c r="AA22" s="91">
        <f t="shared" si="4"/>
        <v>0</v>
      </c>
      <c r="AB22" s="91">
        <f>+G22+L22+Q22</f>
        <v>0</v>
      </c>
      <c r="AC22" s="91">
        <f>+H22+M22+R22+X22</f>
        <v>0</v>
      </c>
      <c r="AD22" s="95">
        <f t="shared" si="5"/>
        <v>0</v>
      </c>
      <c r="AE22" s="97"/>
    </row>
    <row r="23" spans="1:31" ht="13.5" customHeight="1" x14ac:dyDescent="0.2">
      <c r="A23" s="23" t="s">
        <v>45</v>
      </c>
      <c r="B23" s="24"/>
      <c r="C23" s="21"/>
      <c r="D23" s="22"/>
      <c r="E23" s="91"/>
      <c r="F23" s="91"/>
      <c r="G23" s="91"/>
      <c r="H23" s="91"/>
      <c r="I23" s="92">
        <f t="shared" si="0"/>
        <v>0</v>
      </c>
      <c r="J23" s="93"/>
      <c r="K23" s="93"/>
      <c r="L23" s="93"/>
      <c r="M23" s="93"/>
      <c r="N23" s="94">
        <f t="shared" si="1"/>
        <v>0</v>
      </c>
      <c r="O23" s="93"/>
      <c r="P23" s="91"/>
      <c r="Q23" s="91"/>
      <c r="R23" s="91"/>
      <c r="S23" s="92">
        <f>SUM(O23:R23)</f>
        <v>0</v>
      </c>
      <c r="T23" s="91">
        <f>+S23+N23</f>
        <v>0</v>
      </c>
      <c r="U23" s="93">
        <f t="shared" si="2"/>
        <v>0</v>
      </c>
      <c r="V23" s="93"/>
      <c r="W23" s="91"/>
      <c r="X23" s="91"/>
      <c r="Y23" s="92"/>
      <c r="Z23" s="93">
        <f t="shared" si="3"/>
        <v>0</v>
      </c>
      <c r="AA23" s="91">
        <f t="shared" si="4"/>
        <v>0</v>
      </c>
      <c r="AB23" s="91">
        <f>+G23+L23+Q23</f>
        <v>0</v>
      </c>
      <c r="AC23" s="91">
        <f>+H23+M23+R23+X23</f>
        <v>0</v>
      </c>
      <c r="AD23" s="95">
        <f t="shared" si="5"/>
        <v>0</v>
      </c>
      <c r="AE23" s="98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6">SUM(E17:E23)</f>
        <v>7866939.3100000005</v>
      </c>
      <c r="F24" s="29">
        <f t="shared" si="6"/>
        <v>18265864.359999999</v>
      </c>
      <c r="G24" s="29">
        <f t="shared" si="6"/>
        <v>0</v>
      </c>
      <c r="H24" s="29">
        <f t="shared" si="6"/>
        <v>0</v>
      </c>
      <c r="I24" s="29">
        <f t="shared" si="6"/>
        <v>26132803.670000002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6"/>
        <v>0</v>
      </c>
      <c r="P24" s="29">
        <f t="shared" si="6"/>
        <v>0</v>
      </c>
      <c r="Q24" s="29">
        <f t="shared" si="6"/>
        <v>0</v>
      </c>
      <c r="R24" s="29">
        <f t="shared" si="6"/>
        <v>0</v>
      </c>
      <c r="S24" s="29">
        <f t="shared" si="6"/>
        <v>0</v>
      </c>
      <c r="T24" s="29">
        <f t="shared" si="6"/>
        <v>0</v>
      </c>
      <c r="U24" s="29">
        <f t="shared" si="6"/>
        <v>26132803.670000002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7866939.3100000005</v>
      </c>
      <c r="AA24" s="29">
        <f t="shared" si="6"/>
        <v>18265864.359999999</v>
      </c>
      <c r="AB24" s="29">
        <f t="shared" si="6"/>
        <v>0</v>
      </c>
      <c r="AC24" s="29">
        <f t="shared" si="6"/>
        <v>0</v>
      </c>
      <c r="AD24" s="29">
        <f t="shared" si="6"/>
        <v>26132803.670000002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80</v>
      </c>
      <c r="G27" s="41" t="s">
        <v>81</v>
      </c>
      <c r="H27" s="41" t="s">
        <v>48</v>
      </c>
      <c r="I27" s="40"/>
      <c r="J27" s="40"/>
      <c r="K27" s="42"/>
      <c r="L27" s="42"/>
      <c r="M27" s="42"/>
      <c r="N27" s="41" t="s">
        <v>79</v>
      </c>
      <c r="O27" s="41" t="s">
        <v>78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9"/>
      <c r="I28" s="49"/>
      <c r="J28" s="49"/>
      <c r="K28" s="143" t="s">
        <v>50</v>
      </c>
      <c r="L28" s="144"/>
      <c r="M28" s="144"/>
      <c r="N28" s="100">
        <f>+'[1]FAR#4 oct 2019'!$F$36</f>
        <v>164564239.47</v>
      </c>
      <c r="O28" s="89">
        <f>+G36+'[1]FAR#4 oct 2019'!$G$36+'[2]FAR#4 oct 2019'!$G$36</f>
        <v>102682756.67</v>
      </c>
      <c r="P28" s="48">
        <f>+N28+O28</f>
        <v>267246996.13999999</v>
      </c>
      <c r="Q28" s="5"/>
      <c r="R28" s="51"/>
      <c r="S28" s="143"/>
      <c r="T28" s="144"/>
      <c r="U28" s="144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3">
        <v>216042396.73000002</v>
      </c>
      <c r="G29" s="100">
        <f>14249000+41638951.25</f>
        <v>55887951.25</v>
      </c>
      <c r="H29" s="105">
        <f>+F29+G29</f>
        <v>271930347.98000002</v>
      </c>
      <c r="I29" s="52"/>
      <c r="J29" s="49"/>
      <c r="K29" s="53" t="s">
        <v>52</v>
      </c>
      <c r="L29" s="53"/>
      <c r="M29" s="51"/>
      <c r="N29" s="100">
        <f>+'[1]FAR#4 oct 2019'!$F$38</f>
        <v>147310187.25</v>
      </c>
      <c r="O29" s="89">
        <f>+G38+'[1]FAR#4 oct 2019'!$G$38+'[2]FAR#4 oct 2019'!$G$38</f>
        <v>58046492.540000007</v>
      </c>
      <c r="P29" s="48">
        <f>+N29+O29</f>
        <v>205356679.79000002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3">
        <v>0</v>
      </c>
      <c r="G30" s="104"/>
      <c r="H30" s="89">
        <f>+F30+H35</f>
        <v>0</v>
      </c>
      <c r="I30" s="52"/>
      <c r="J30" s="49"/>
      <c r="K30" s="53" t="s">
        <v>54</v>
      </c>
      <c r="L30" s="53"/>
      <c r="M30" s="51"/>
      <c r="N30" s="89">
        <f>+'[1]FAR#4 oct 2019'!$F$37</f>
        <v>5991936.2799999993</v>
      </c>
      <c r="O30" s="89">
        <f>+G37+'[1]FAR#4 oct 2019'!$G$37</f>
        <v>0</v>
      </c>
      <c r="P30" s="48">
        <f>+N30+O30</f>
        <v>5991936.2799999993</v>
      </c>
      <c r="Q30" s="5"/>
      <c r="R30" s="51"/>
      <c r="S30" s="145"/>
      <c r="T30" s="144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3">
        <v>17054516.52</v>
      </c>
      <c r="G31" s="104">
        <f>+AD21</f>
        <v>2296585.23</v>
      </c>
      <c r="H31" s="105">
        <f t="shared" ref="H31:H38" si="7">+F31+G31</f>
        <v>19351101.75</v>
      </c>
      <c r="I31" s="52"/>
      <c r="J31" s="49"/>
      <c r="K31" s="145" t="s">
        <v>56</v>
      </c>
      <c r="L31" s="144"/>
      <c r="M31" s="55"/>
      <c r="N31" s="57">
        <f>+N28-N29-N30</f>
        <v>11262115.939999999</v>
      </c>
      <c r="O31" s="57">
        <f>+O28-O29-O35</f>
        <v>44636264.129999995</v>
      </c>
      <c r="P31" s="57">
        <f>+P28-P29-P30</f>
        <v>55898380.069999963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9">
        <v>0</v>
      </c>
      <c r="G32" s="100"/>
      <c r="H32" s="105">
        <f t="shared" si="7"/>
        <v>0</v>
      </c>
      <c r="I32" s="52"/>
      <c r="J32" s="49"/>
      <c r="K32" s="51"/>
      <c r="L32" s="51"/>
      <c r="M32" s="51"/>
      <c r="N32" s="51"/>
      <c r="O32" s="5"/>
      <c r="P32" s="47">
        <f>+P31-H39</f>
        <v>4495545.5099999607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9">
        <v>0</v>
      </c>
      <c r="G33" s="100"/>
      <c r="H33" s="105">
        <f t="shared" si="7"/>
        <v>0</v>
      </c>
      <c r="I33" s="52"/>
      <c r="J33" s="49"/>
      <c r="K33" s="51"/>
      <c r="L33" s="51"/>
      <c r="M33" s="51"/>
      <c r="N33" s="51"/>
      <c r="O33" s="47"/>
      <c r="P33" s="47"/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9">
        <v>0</v>
      </c>
      <c r="G34" s="100"/>
      <c r="H34" s="105">
        <f t="shared" si="7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9">
        <v>0</v>
      </c>
      <c r="G35" s="101"/>
      <c r="H35" s="113">
        <f t="shared" si="7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233096913.25000003</v>
      </c>
      <c r="G36" s="59">
        <f>SUM(G29:G34)</f>
        <v>58184536.479999997</v>
      </c>
      <c r="H36" s="114">
        <f t="shared" si="7"/>
        <v>291281449.73000002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6">
        <v>5992314.8699999992</v>
      </c>
      <c r="G37" s="100">
        <v>0</v>
      </c>
      <c r="H37" s="48">
        <f t="shared" si="7"/>
        <v>5992314.8699999992</v>
      </c>
      <c r="I37" s="63"/>
      <c r="J37" s="64"/>
      <c r="K37" s="12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2">
        <v>210050081.86000001</v>
      </c>
      <c r="G38" s="47">
        <f>+H89</f>
        <v>23836218.440000005</v>
      </c>
      <c r="H38" s="48">
        <f t="shared" si="7"/>
        <v>233886300.30000001</v>
      </c>
      <c r="I38" s="63"/>
      <c r="J38" s="88"/>
      <c r="K38" s="127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>+F36-F37-F38</f>
        <v>17054516.520000011</v>
      </c>
      <c r="G39" s="65">
        <f>+G36-G37-G38</f>
        <v>34348318.039999992</v>
      </c>
      <c r="H39" s="65">
        <f>+H36-H37-H38</f>
        <v>51402834.560000002</v>
      </c>
      <c r="I39" s="66"/>
      <c r="J39" s="61"/>
      <c r="K39" s="127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100">
        <v>17054516.52</v>
      </c>
      <c r="G40" s="70">
        <f>+H39-F40</f>
        <v>34348318.040000007</v>
      </c>
      <c r="H40" s="71"/>
      <c r="I40" s="72"/>
      <c r="J40" s="73"/>
      <c r="K40" s="123"/>
      <c r="L40" s="74"/>
      <c r="M40" s="74"/>
      <c r="N40" s="74"/>
      <c r="O40" s="74"/>
      <c r="P40" s="74"/>
      <c r="Q40" s="75"/>
      <c r="R40" s="75"/>
      <c r="S40" s="68"/>
      <c r="T40" s="68"/>
      <c r="U40" s="68"/>
      <c r="V40" s="68"/>
      <c r="W40" s="68"/>
      <c r="X40" s="75"/>
      <c r="Y40" s="75"/>
      <c r="Z40" s="75"/>
      <c r="AA40" s="75"/>
      <c r="AB40" s="75"/>
      <c r="AC40" s="75"/>
      <c r="AD40" s="75"/>
      <c r="AE40" s="76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7">
        <f>+H39-H31</f>
        <v>32051732.810000002</v>
      </c>
      <c r="I41" s="66"/>
      <c r="J41" s="78"/>
      <c r="K41" s="127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9" t="s">
        <v>66</v>
      </c>
      <c r="C42" s="36"/>
      <c r="D42" s="36"/>
      <c r="E42" s="37"/>
      <c r="F42" s="47"/>
      <c r="G42" s="47"/>
      <c r="H42" s="80"/>
      <c r="I42" s="66"/>
      <c r="J42" s="37"/>
      <c r="K42" s="127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2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127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1"/>
      <c r="J44" s="46"/>
      <c r="K44" s="127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127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124"/>
      <c r="L46" s="46"/>
      <c r="M46" s="46"/>
      <c r="N46" s="46"/>
      <c r="O46" s="46"/>
      <c r="P46" s="46"/>
      <c r="Q46" s="5"/>
      <c r="R46" s="5"/>
      <c r="S46" s="5"/>
      <c r="T46" s="141" t="s">
        <v>70</v>
      </c>
      <c r="U46" s="142"/>
      <c r="V46" s="142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125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126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86" t="s">
        <v>73</v>
      </c>
      <c r="F50" s="86" t="s">
        <v>74</v>
      </c>
      <c r="G50" s="86" t="s">
        <v>75</v>
      </c>
      <c r="H50" s="86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7" t="s">
        <v>77</v>
      </c>
      <c r="F51" s="108">
        <v>0</v>
      </c>
      <c r="G51" s="108">
        <v>3546078.37</v>
      </c>
      <c r="H51" s="109">
        <f t="shared" ref="H51:H87" si="8">+F51+G51</f>
        <v>3546078.37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10" t="s">
        <v>83</v>
      </c>
      <c r="F52" s="104"/>
      <c r="G52" s="104">
        <v>638439.44999999995</v>
      </c>
      <c r="H52" s="104">
        <f t="shared" si="8"/>
        <v>638439.44999999995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120" customFormat="1" ht="12.75" customHeight="1" x14ac:dyDescent="0.2">
      <c r="A53" s="5"/>
      <c r="B53" s="5"/>
      <c r="C53" s="5"/>
      <c r="D53" s="5"/>
      <c r="E53" s="110" t="s">
        <v>84</v>
      </c>
      <c r="F53" s="104"/>
      <c r="G53" s="104">
        <v>545357.47</v>
      </c>
      <c r="H53" s="104">
        <f t="shared" si="8"/>
        <v>545357.47</v>
      </c>
      <c r="I53" s="5"/>
      <c r="J53" s="5"/>
      <c r="K53" s="47"/>
      <c r="L53" s="5"/>
      <c r="M53" s="5"/>
      <c r="N53" s="4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7" customFormat="1" ht="12.75" customHeight="1" x14ac:dyDescent="0.2">
      <c r="A54" s="5"/>
      <c r="B54" s="5"/>
      <c r="C54" s="5"/>
      <c r="D54" s="5"/>
      <c r="E54" s="110" t="s">
        <v>85</v>
      </c>
      <c r="F54" s="104"/>
      <c r="G54" s="104">
        <v>3375</v>
      </c>
      <c r="H54" s="104">
        <f t="shared" si="8"/>
        <v>3375</v>
      </c>
      <c r="I54" s="5"/>
      <c r="J54" s="5"/>
      <c r="K54" s="4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7" customFormat="1" ht="12.75" customHeight="1" x14ac:dyDescent="0.2">
      <c r="A55" s="5"/>
      <c r="B55" s="5"/>
      <c r="C55" s="5"/>
      <c r="D55" s="5"/>
      <c r="E55" s="110" t="s">
        <v>86</v>
      </c>
      <c r="F55" s="104"/>
      <c r="G55" s="104">
        <v>351177.55</v>
      </c>
      <c r="H55" s="104">
        <f t="shared" si="8"/>
        <v>351177.55</v>
      </c>
      <c r="I55" s="5"/>
      <c r="J55" s="5"/>
      <c r="K55" s="4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7" customFormat="1" ht="12.75" customHeight="1" x14ac:dyDescent="0.2">
      <c r="A56" s="5"/>
      <c r="B56" s="5"/>
      <c r="C56" s="5"/>
      <c r="D56" s="5"/>
      <c r="E56" s="110" t="s">
        <v>87</v>
      </c>
      <c r="F56" s="104">
        <v>2219746.59</v>
      </c>
      <c r="G56" s="104"/>
      <c r="H56" s="104">
        <f t="shared" si="8"/>
        <v>2219746.59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7" customFormat="1" ht="12.75" customHeight="1" x14ac:dyDescent="0.2">
      <c r="A57" s="5"/>
      <c r="B57" s="5"/>
      <c r="C57" s="5"/>
      <c r="D57" s="5"/>
      <c r="E57" s="110" t="s">
        <v>88</v>
      </c>
      <c r="F57" s="104"/>
      <c r="G57" s="104">
        <v>273011.25</v>
      </c>
      <c r="H57" s="104">
        <f t="shared" si="8"/>
        <v>273011.25</v>
      </c>
      <c r="I57" s="5"/>
      <c r="J57" s="5"/>
      <c r="K57" s="12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7" customFormat="1" ht="12.75" customHeight="1" x14ac:dyDescent="0.2">
      <c r="A58" s="5"/>
      <c r="B58" s="5"/>
      <c r="C58" s="5"/>
      <c r="D58" s="5"/>
      <c r="E58" s="110" t="s">
        <v>89</v>
      </c>
      <c r="F58" s="104">
        <v>2186580.4500000002</v>
      </c>
      <c r="G58" s="104">
        <v>94231.92</v>
      </c>
      <c r="H58" s="104">
        <f t="shared" si="8"/>
        <v>2280812.37</v>
      </c>
      <c r="I58" s="5"/>
      <c r="J58" s="5"/>
      <c r="K58" s="12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7" customFormat="1" ht="12.75" customHeight="1" x14ac:dyDescent="0.2">
      <c r="A59" s="5"/>
      <c r="B59" s="5"/>
      <c r="C59" s="5"/>
      <c r="D59" s="5"/>
      <c r="E59" s="110" t="s">
        <v>90</v>
      </c>
      <c r="F59" s="104">
        <v>12363.15</v>
      </c>
      <c r="G59" s="104">
        <v>65446.25</v>
      </c>
      <c r="H59" s="104">
        <f t="shared" si="8"/>
        <v>77809.399999999994</v>
      </c>
      <c r="I59" s="5"/>
      <c r="J59" s="5"/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7" customFormat="1" ht="12.75" customHeight="1" x14ac:dyDescent="0.2">
      <c r="A60" s="5"/>
      <c r="B60" s="5"/>
      <c r="C60" s="5"/>
      <c r="D60" s="5"/>
      <c r="E60" s="110" t="s">
        <v>91</v>
      </c>
      <c r="F60" s="129">
        <v>28000</v>
      </c>
      <c r="G60" s="129"/>
      <c r="H60" s="129">
        <f t="shared" si="8"/>
        <v>28000</v>
      </c>
      <c r="I60" s="5"/>
      <c r="J60" s="5"/>
      <c r="K60" s="12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7" customFormat="1" ht="12.75" customHeight="1" x14ac:dyDescent="0.2">
      <c r="A61" s="5"/>
      <c r="B61" s="5"/>
      <c r="C61" s="5"/>
      <c r="D61" s="5"/>
      <c r="E61" s="110" t="s">
        <v>92</v>
      </c>
      <c r="F61" s="104">
        <v>128822.28</v>
      </c>
      <c r="G61" s="104">
        <v>51278.57</v>
      </c>
      <c r="H61" s="104">
        <f t="shared" si="8"/>
        <v>180100.85</v>
      </c>
      <c r="I61" s="5"/>
      <c r="J61" s="5"/>
      <c r="K61" s="12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7" customFormat="1" ht="12.75" customHeight="1" x14ac:dyDescent="0.2">
      <c r="A62" s="5"/>
      <c r="B62" s="5"/>
      <c r="C62" s="5"/>
      <c r="D62" s="5"/>
      <c r="E62" s="110" t="s">
        <v>93</v>
      </c>
      <c r="F62" s="104">
        <v>48155.44</v>
      </c>
      <c r="G62" s="104"/>
      <c r="H62" s="104">
        <f t="shared" si="8"/>
        <v>48155.44</v>
      </c>
      <c r="I62" s="5"/>
      <c r="J62" s="5"/>
      <c r="K62" s="121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7" customFormat="1" ht="12.75" customHeight="1" x14ac:dyDescent="0.2">
      <c r="A63" s="5"/>
      <c r="B63" s="5"/>
      <c r="C63" s="5"/>
      <c r="D63" s="5"/>
      <c r="E63" s="110" t="s">
        <v>94</v>
      </c>
      <c r="F63" s="104">
        <v>5718.34</v>
      </c>
      <c r="G63" s="104"/>
      <c r="H63" s="104">
        <f t="shared" si="8"/>
        <v>5718.34</v>
      </c>
      <c r="I63" s="5"/>
      <c r="J63" s="5"/>
      <c r="K63" s="121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122" customFormat="1" ht="12.75" customHeight="1" x14ac:dyDescent="0.2">
      <c r="A64" s="5"/>
      <c r="B64" s="5"/>
      <c r="C64" s="5"/>
      <c r="D64" s="5"/>
      <c r="E64" s="110" t="s">
        <v>95</v>
      </c>
      <c r="F64" s="104">
        <v>3974.71</v>
      </c>
      <c r="G64" s="104"/>
      <c r="H64" s="104">
        <f t="shared" si="8"/>
        <v>3974.71</v>
      </c>
      <c r="I64" s="5"/>
      <c r="J64" s="5"/>
      <c r="K64" s="121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122" customFormat="1" ht="12.75" customHeight="1" x14ac:dyDescent="0.2">
      <c r="A65" s="5"/>
      <c r="B65" s="5"/>
      <c r="C65" s="5"/>
      <c r="D65" s="5"/>
      <c r="E65" s="110" t="s">
        <v>96</v>
      </c>
      <c r="F65" s="104">
        <v>49824.89</v>
      </c>
      <c r="G65" s="104"/>
      <c r="H65" s="104">
        <f t="shared" si="8"/>
        <v>49824.89</v>
      </c>
      <c r="I65" s="5"/>
      <c r="J65" s="5"/>
      <c r="K65" s="121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22" customFormat="1" ht="12.75" customHeight="1" x14ac:dyDescent="0.2">
      <c r="A66" s="5"/>
      <c r="B66" s="5"/>
      <c r="C66" s="5"/>
      <c r="D66" s="5"/>
      <c r="E66" s="110" t="s">
        <v>97</v>
      </c>
      <c r="F66" s="104">
        <v>18093.46</v>
      </c>
      <c r="G66" s="104"/>
      <c r="H66" s="104">
        <f t="shared" si="8"/>
        <v>18093.46</v>
      </c>
      <c r="I66" s="5"/>
      <c r="J66" s="5"/>
      <c r="K66" s="121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22" customFormat="1" ht="12.75" customHeight="1" x14ac:dyDescent="0.2">
      <c r="A67" s="5"/>
      <c r="B67" s="5"/>
      <c r="C67" s="5"/>
      <c r="D67" s="5"/>
      <c r="E67" s="110" t="s">
        <v>98</v>
      </c>
      <c r="F67" s="104">
        <v>2580.67</v>
      </c>
      <c r="G67" s="104"/>
      <c r="H67" s="104">
        <f t="shared" si="8"/>
        <v>2580.67</v>
      </c>
      <c r="I67" s="5"/>
      <c r="J67" s="5"/>
      <c r="K67" s="121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22" customFormat="1" ht="12.75" customHeight="1" x14ac:dyDescent="0.2">
      <c r="A68" s="5"/>
      <c r="B68" s="5"/>
      <c r="C68" s="5"/>
      <c r="D68" s="5"/>
      <c r="E68" s="110" t="s">
        <v>99</v>
      </c>
      <c r="F68" s="104">
        <v>2580.67</v>
      </c>
      <c r="G68" s="104"/>
      <c r="H68" s="104">
        <f t="shared" si="8"/>
        <v>2580.67</v>
      </c>
      <c r="I68" s="5"/>
      <c r="J68" s="5"/>
      <c r="K68" s="121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22" customFormat="1" ht="12.75" customHeight="1" x14ac:dyDescent="0.2">
      <c r="A69" s="5"/>
      <c r="B69" s="5"/>
      <c r="C69" s="5"/>
      <c r="D69" s="5"/>
      <c r="E69" s="110" t="s">
        <v>100</v>
      </c>
      <c r="F69" s="104">
        <v>2507.86</v>
      </c>
      <c r="G69" s="104"/>
      <c r="H69" s="104">
        <f t="shared" si="8"/>
        <v>2507.86</v>
      </c>
      <c r="I69" s="5"/>
      <c r="J69" s="5"/>
      <c r="K69" s="12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22" customFormat="1" ht="12.75" customHeight="1" x14ac:dyDescent="0.2">
      <c r="A70" s="5"/>
      <c r="B70" s="5"/>
      <c r="C70" s="5"/>
      <c r="D70" s="5"/>
      <c r="E70" s="110" t="s">
        <v>101</v>
      </c>
      <c r="F70" s="104"/>
      <c r="G70" s="104">
        <v>162508.51</v>
      </c>
      <c r="H70" s="104">
        <f t="shared" si="8"/>
        <v>162508.51</v>
      </c>
      <c r="I70" s="5"/>
      <c r="J70" s="5"/>
      <c r="K70" s="12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22" customFormat="1" ht="12.75" customHeight="1" x14ac:dyDescent="0.2">
      <c r="A71" s="5"/>
      <c r="B71" s="5"/>
      <c r="C71" s="5"/>
      <c r="D71" s="5"/>
      <c r="E71" s="110" t="s">
        <v>102</v>
      </c>
      <c r="F71" s="104"/>
      <c r="G71" s="104">
        <v>76771.570000000007</v>
      </c>
      <c r="H71" s="104">
        <f t="shared" si="8"/>
        <v>76771.570000000007</v>
      </c>
      <c r="I71" s="5"/>
      <c r="J71" s="5"/>
      <c r="K71" s="121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22" customFormat="1" ht="12.75" customHeight="1" x14ac:dyDescent="0.2">
      <c r="A72" s="5"/>
      <c r="B72" s="5"/>
      <c r="C72" s="5"/>
      <c r="D72" s="5"/>
      <c r="E72" s="110" t="s">
        <v>103</v>
      </c>
      <c r="F72" s="104"/>
      <c r="G72" s="104">
        <v>24467.24</v>
      </c>
      <c r="H72" s="104">
        <f t="shared" si="8"/>
        <v>24467.24</v>
      </c>
      <c r="I72" s="5"/>
      <c r="J72" s="5"/>
      <c r="K72" s="4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22" customFormat="1" ht="12.75" customHeight="1" x14ac:dyDescent="0.2">
      <c r="A73" s="5"/>
      <c r="B73" s="5"/>
      <c r="C73" s="5"/>
      <c r="D73" s="5"/>
      <c r="E73" s="110" t="s">
        <v>104</v>
      </c>
      <c r="F73" s="104">
        <v>298546.40999999997</v>
      </c>
      <c r="G73" s="104"/>
      <c r="H73" s="104">
        <f t="shared" si="8"/>
        <v>298546.40999999997</v>
      </c>
      <c r="I73" s="5"/>
      <c r="J73" s="5"/>
      <c r="K73" s="4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7" customFormat="1" ht="12.75" customHeight="1" x14ac:dyDescent="0.2">
      <c r="A74" s="5"/>
      <c r="B74" s="5"/>
      <c r="C74" s="5"/>
      <c r="D74" s="5"/>
      <c r="E74" s="110" t="s">
        <v>105</v>
      </c>
      <c r="F74" s="104"/>
      <c r="G74" s="104">
        <v>2175249.11</v>
      </c>
      <c r="H74" s="104">
        <f t="shared" si="8"/>
        <v>2175249.11</v>
      </c>
      <c r="I74" s="121"/>
      <c r="J74" s="5"/>
      <c r="K74" s="4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7" customFormat="1" ht="12.75" customHeight="1" x14ac:dyDescent="0.2">
      <c r="A75" s="5"/>
      <c r="B75" s="5"/>
      <c r="C75" s="5"/>
      <c r="D75" s="5"/>
      <c r="E75" s="110" t="s">
        <v>106</v>
      </c>
      <c r="F75" s="104"/>
      <c r="G75" s="104">
        <v>1197895.06</v>
      </c>
      <c r="H75" s="104">
        <f t="shared" si="8"/>
        <v>1197895.06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7" customFormat="1" ht="12.75" customHeight="1" x14ac:dyDescent="0.2">
      <c r="A76" s="5"/>
      <c r="B76" s="5"/>
      <c r="C76" s="5"/>
      <c r="D76" s="5"/>
      <c r="E76" s="110" t="s">
        <v>107</v>
      </c>
      <c r="F76" s="104"/>
      <c r="G76" s="104">
        <v>435661.81</v>
      </c>
      <c r="H76" s="104">
        <f t="shared" si="8"/>
        <v>435661.81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87" customFormat="1" ht="12.75" customHeight="1" x14ac:dyDescent="0.2">
      <c r="A77" s="5"/>
      <c r="B77" s="5"/>
      <c r="C77" s="5"/>
      <c r="D77" s="5"/>
      <c r="E77" s="110" t="s">
        <v>108</v>
      </c>
      <c r="F77" s="104"/>
      <c r="G77" s="104">
        <v>89043.64</v>
      </c>
      <c r="H77" s="104">
        <f t="shared" si="8"/>
        <v>89043.64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87" customFormat="1" ht="12.75" customHeight="1" x14ac:dyDescent="0.2">
      <c r="A78" s="5"/>
      <c r="B78" s="5"/>
      <c r="C78" s="5"/>
      <c r="D78" s="5"/>
      <c r="E78" s="110" t="s">
        <v>109</v>
      </c>
      <c r="F78" s="129"/>
      <c r="G78" s="129">
        <v>2219745.63</v>
      </c>
      <c r="H78" s="129">
        <f t="shared" si="8"/>
        <v>2219745.63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7" customFormat="1" ht="12.75" customHeight="1" x14ac:dyDescent="0.2">
      <c r="A79" s="5"/>
      <c r="B79" s="5"/>
      <c r="C79" s="5"/>
      <c r="D79" s="5"/>
      <c r="E79" s="119" t="s">
        <v>110</v>
      </c>
      <c r="F79" s="104"/>
      <c r="G79" s="104">
        <v>138105.87</v>
      </c>
      <c r="H79" s="104">
        <f t="shared" si="8"/>
        <v>138105.87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87" customFormat="1" ht="12.75" customHeight="1" x14ac:dyDescent="0.2">
      <c r="A80" s="5"/>
      <c r="B80" s="5"/>
      <c r="C80" s="5"/>
      <c r="D80" s="5"/>
      <c r="E80" s="110" t="s">
        <v>111</v>
      </c>
      <c r="F80" s="104"/>
      <c r="G80" s="104">
        <v>2708869.14</v>
      </c>
      <c r="H80" s="104">
        <f t="shared" si="8"/>
        <v>2708869.14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128" customFormat="1" ht="12.75" customHeight="1" x14ac:dyDescent="0.2">
      <c r="A81" s="5"/>
      <c r="B81" s="5"/>
      <c r="C81" s="5"/>
      <c r="D81" s="5"/>
      <c r="E81" s="110" t="s">
        <v>112</v>
      </c>
      <c r="F81" s="104"/>
      <c r="G81" s="104">
        <v>138480.4</v>
      </c>
      <c r="H81" s="104">
        <f t="shared" si="8"/>
        <v>138480.4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128" customFormat="1" ht="12.75" customHeight="1" x14ac:dyDescent="0.2">
      <c r="A82" s="5"/>
      <c r="B82" s="5"/>
      <c r="C82" s="5"/>
      <c r="D82" s="5"/>
      <c r="E82" s="110" t="s">
        <v>113</v>
      </c>
      <c r="F82" s="130"/>
      <c r="G82" s="130"/>
      <c r="H82" s="130">
        <f t="shared" si="8"/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128" customFormat="1" ht="12.75" customHeight="1" x14ac:dyDescent="0.2">
      <c r="A83" s="5"/>
      <c r="B83" s="5"/>
      <c r="C83" s="5"/>
      <c r="D83" s="5"/>
      <c r="E83" s="110" t="s">
        <v>114</v>
      </c>
      <c r="F83" s="130"/>
      <c r="G83" s="130"/>
      <c r="H83" s="130">
        <f t="shared" si="8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128" customFormat="1" ht="12.75" customHeight="1" x14ac:dyDescent="0.2">
      <c r="A84" s="5"/>
      <c r="B84" s="5"/>
      <c r="C84" s="5"/>
      <c r="D84" s="5"/>
      <c r="E84" s="110" t="s">
        <v>115</v>
      </c>
      <c r="F84" s="104"/>
      <c r="G84" s="104">
        <v>76636.73</v>
      </c>
      <c r="H84" s="104">
        <f t="shared" si="8"/>
        <v>76636.73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128" customFormat="1" ht="12.75" customHeight="1" x14ac:dyDescent="0.2">
      <c r="A85" s="5"/>
      <c r="B85" s="5"/>
      <c r="C85" s="5"/>
      <c r="D85" s="5"/>
      <c r="E85" s="110" t="s">
        <v>116</v>
      </c>
      <c r="F85" s="104">
        <v>1056524.5</v>
      </c>
      <c r="G85" s="104"/>
      <c r="H85" s="104">
        <f t="shared" si="8"/>
        <v>1056524.5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128" customFormat="1" ht="12.75" customHeight="1" x14ac:dyDescent="0.2">
      <c r="A86" s="5"/>
      <c r="B86" s="5"/>
      <c r="C86" s="5"/>
      <c r="D86" s="5"/>
      <c r="E86" s="110" t="s">
        <v>117</v>
      </c>
      <c r="F86" s="104"/>
      <c r="G86" s="104">
        <v>2760368.48</v>
      </c>
      <c r="H86" s="104">
        <f t="shared" si="8"/>
        <v>2760368.48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 x14ac:dyDescent="0.2">
      <c r="A87" s="6"/>
      <c r="B87" s="6"/>
      <c r="C87" s="6"/>
      <c r="D87" s="6"/>
      <c r="E87" s="111"/>
      <c r="F87" s="109"/>
      <c r="G87" s="109"/>
      <c r="H87" s="104">
        <f t="shared" si="8"/>
        <v>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2.75" customHeight="1" x14ac:dyDescent="0.2">
      <c r="A88" s="5"/>
      <c r="B88" s="5"/>
      <c r="C88" s="5"/>
      <c r="D88" s="5"/>
      <c r="E88" s="86"/>
      <c r="F88" s="59">
        <f>SUM(F52:F87)</f>
        <v>6064019.4200000009</v>
      </c>
      <c r="G88" s="59">
        <f>SUM(G52:G87)</f>
        <v>14226120.649999999</v>
      </c>
      <c r="H88" s="59">
        <f>SUM(H52:H87)</f>
        <v>20290140.070000004</v>
      </c>
      <c r="I88" s="47">
        <f>+H88-20290140.07</f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3.5" customHeight="1" x14ac:dyDescent="0.2">
      <c r="A89" s="5"/>
      <c r="B89" s="5"/>
      <c r="C89" s="5"/>
      <c r="D89" s="5"/>
      <c r="E89" s="86"/>
      <c r="F89" s="65">
        <f>+F88+F51</f>
        <v>6064019.4200000009</v>
      </c>
      <c r="G89" s="65">
        <f>+G88+G51</f>
        <v>17772199.02</v>
      </c>
      <c r="H89" s="65">
        <f>+H88+H51</f>
        <v>23836218.440000005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3.5" customHeight="1" x14ac:dyDescent="0.2">
      <c r="A90" s="5"/>
      <c r="B90" s="5"/>
      <c r="C90" s="5"/>
      <c r="D90" s="5"/>
      <c r="E90" s="86"/>
      <c r="F90" s="47"/>
      <c r="G90" s="47"/>
      <c r="H90" s="4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 x14ac:dyDescent="0.2">
      <c r="A91" s="5"/>
      <c r="B91" s="5"/>
      <c r="C91" s="5"/>
      <c r="D91" s="5"/>
      <c r="E91" s="86"/>
      <c r="F91" s="47"/>
      <c r="G91" s="47"/>
      <c r="H91" s="4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 x14ac:dyDescent="0.2">
      <c r="A92" s="5"/>
      <c r="B92" s="5"/>
      <c r="C92" s="5"/>
      <c r="D92" s="5"/>
      <c r="E92" s="86"/>
      <c r="F92" s="47"/>
      <c r="G92" s="47"/>
      <c r="H92" s="4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86"/>
      <c r="F93" s="47"/>
      <c r="G93" s="47"/>
      <c r="H93" s="4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5"/>
      <c r="F94" s="47"/>
      <c r="G94" s="47"/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5"/>
      <c r="F95" s="47"/>
      <c r="G95" s="47"/>
      <c r="H95" s="4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47"/>
      <c r="G96" s="47"/>
      <c r="H96" s="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47"/>
      <c r="G97" s="47"/>
      <c r="H97" s="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47"/>
      <c r="G98" s="47"/>
      <c r="H98" s="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47"/>
      <c r="G99" s="47"/>
      <c r="H99" s="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47"/>
      <c r="G100" s="47"/>
      <c r="H100" s="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47"/>
      <c r="G101" s="47"/>
      <c r="H101" s="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47"/>
      <c r="G102" s="47"/>
      <c r="H102" s="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47"/>
      <c r="G103" s="47"/>
      <c r="H103" s="4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47"/>
      <c r="G106" s="47"/>
      <c r="H106" s="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47"/>
      <c r="G107" s="47"/>
      <c r="H107" s="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47"/>
      <c r="G108" s="47"/>
      <c r="H108" s="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47"/>
      <c r="G109" s="47"/>
      <c r="H109" s="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47"/>
      <c r="G110" s="47"/>
      <c r="H110" s="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47"/>
      <c r="G111" s="47"/>
      <c r="H111" s="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47"/>
      <c r="G112" s="47"/>
      <c r="H112" s="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47"/>
      <c r="G113" s="47"/>
      <c r="H113" s="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47"/>
      <c r="G114" s="47"/>
      <c r="H114" s="4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47"/>
      <c r="G115" s="47"/>
      <c r="H115" s="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47"/>
      <c r="G116" s="47"/>
      <c r="H116" s="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47"/>
      <c r="G117" s="47"/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47"/>
      <c r="G118" s="47"/>
      <c r="H118" s="4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47"/>
      <c r="G119" s="47"/>
      <c r="H119" s="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47"/>
      <c r="G120" s="47"/>
      <c r="H120" s="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47"/>
      <c r="G121" s="47"/>
      <c r="H121" s="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47"/>
      <c r="G122" s="47"/>
      <c r="H122" s="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47"/>
      <c r="G123" s="47"/>
      <c r="H123" s="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47"/>
      <c r="G124" s="47"/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47"/>
      <c r="G125" s="47"/>
      <c r="H125" s="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47"/>
      <c r="G126" s="47"/>
      <c r="H126" s="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47"/>
      <c r="G127" s="47"/>
      <c r="H127" s="4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47"/>
      <c r="G128" s="47"/>
      <c r="H128" s="4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47"/>
      <c r="G129" s="47"/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47"/>
      <c r="G130" s="47"/>
      <c r="H130" s="4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47"/>
      <c r="G131" s="47"/>
      <c r="H131" s="4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47"/>
      <c r="G132" s="47"/>
      <c r="H132" s="4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47"/>
      <c r="G133" s="47"/>
      <c r="H133" s="4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47"/>
      <c r="G134" s="47"/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47"/>
      <c r="G135" s="47"/>
      <c r="H135" s="4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47"/>
      <c r="G136" s="47"/>
      <c r="H136" s="4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47"/>
      <c r="G137" s="47"/>
      <c r="H137" s="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47"/>
      <c r="G138" s="47"/>
      <c r="H138" s="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47"/>
      <c r="G139" s="47"/>
      <c r="H139" s="4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47"/>
      <c r="G140" s="47"/>
      <c r="H140" s="4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47"/>
      <c r="G141" s="47"/>
      <c r="H141" s="4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47"/>
      <c r="G142" s="47"/>
      <c r="H142" s="4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47"/>
      <c r="G143" s="47"/>
      <c r="H143" s="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47"/>
      <c r="G144" s="47"/>
      <c r="H144" s="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47"/>
      <c r="G145" s="47"/>
      <c r="H145" s="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47"/>
      <c r="G146" s="47"/>
      <c r="H146" s="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47"/>
      <c r="G147" s="47"/>
      <c r="H147" s="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47"/>
      <c r="G148" s="47"/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47"/>
      <c r="G149" s="47"/>
      <c r="H149" s="4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47"/>
      <c r="G150" s="47"/>
      <c r="H150" s="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47"/>
      <c r="G151" s="47"/>
      <c r="H151" s="4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47"/>
      <c r="G152" s="47"/>
      <c r="H152" s="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47"/>
      <c r="G153" s="47"/>
      <c r="H153" s="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47"/>
      <c r="G154" s="47"/>
      <c r="H154" s="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47"/>
      <c r="G155" s="47"/>
      <c r="H155" s="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47"/>
      <c r="G156" s="47"/>
      <c r="H156" s="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47"/>
      <c r="G157" s="47"/>
      <c r="H157" s="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47"/>
      <c r="G158" s="47"/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47"/>
      <c r="G159" s="47"/>
      <c r="H159" s="4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47"/>
      <c r="G160" s="47"/>
      <c r="H160" s="4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47"/>
      <c r="G161" s="47"/>
      <c r="H161" s="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47"/>
      <c r="G162" s="47"/>
      <c r="H162" s="4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47"/>
      <c r="G164" s="47"/>
      <c r="H164" s="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customHeight="1" x14ac:dyDescent="0.2">
      <c r="A283" s="5"/>
      <c r="B283" s="5"/>
      <c r="C283" s="5"/>
      <c r="D283" s="5"/>
      <c r="E283" s="5"/>
      <c r="F283" s="47"/>
      <c r="G283" s="47"/>
      <c r="H283" s="4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customHeight="1" x14ac:dyDescent="0.2">
      <c r="A284" s="5"/>
      <c r="B284" s="5"/>
      <c r="C284" s="5"/>
      <c r="D284" s="5"/>
      <c r="E284" s="5"/>
      <c r="F284" s="47"/>
      <c r="G284" s="47"/>
      <c r="H284" s="4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customHeight="1" x14ac:dyDescent="0.2">
      <c r="A285" s="5"/>
      <c r="B285" s="5"/>
      <c r="C285" s="5"/>
      <c r="D285" s="5"/>
      <c r="E285" s="5"/>
      <c r="F285" s="47"/>
      <c r="G285" s="47"/>
      <c r="H285" s="4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customHeight="1" x14ac:dyDescent="0.2">
      <c r="A286" s="5"/>
      <c r="B286" s="5"/>
      <c r="C286" s="5"/>
      <c r="D286" s="5"/>
      <c r="E286" s="5"/>
      <c r="F286" s="47"/>
      <c r="G286" s="47"/>
      <c r="H286" s="4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customHeight="1" x14ac:dyDescent="0.2">
      <c r="A287" s="5"/>
      <c r="B287" s="5"/>
      <c r="C287" s="5"/>
      <c r="D287" s="5"/>
      <c r="E287" s="5"/>
      <c r="F287" s="47"/>
      <c r="G287" s="47"/>
      <c r="H287" s="4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customHeight="1" x14ac:dyDescent="0.2">
      <c r="A288" s="5"/>
      <c r="B288" s="5"/>
      <c r="C288" s="5"/>
      <c r="D288" s="5"/>
      <c r="E288" s="5"/>
      <c r="F288" s="47"/>
      <c r="G288" s="47"/>
      <c r="H288" s="4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customHeight="1" x14ac:dyDescent="0.2">
      <c r="A289" s="5"/>
      <c r="B289" s="5"/>
      <c r="C289" s="5"/>
      <c r="D289" s="5"/>
      <c r="E289" s="5"/>
      <c r="F289" s="47"/>
      <c r="G289" s="47"/>
      <c r="H289" s="4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</sheetData>
  <sheetProtection formatCells="0"/>
  <mergeCells count="37"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Y14:Y15"/>
    <mergeCell ref="U13:U15"/>
    <mergeCell ref="Z14:Z15"/>
    <mergeCell ref="V13:Y13"/>
    <mergeCell ref="A17:B17"/>
    <mergeCell ref="W14:W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2021-01-12T10:17:07Z</dcterms:modified>
</cp:coreProperties>
</file>